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v0101\経営推進部\03_市場での価値向上\04_制作物\①ホームページ\003_制作\HP2018\20181101ir\"/>
    </mc:Choice>
  </mc:AlternateContent>
  <xr:revisionPtr revIDLastSave="0" documentId="10_ncr:140008_{32A391BB-613F-46AE-B415-D03368681747}" xr6:coauthVersionLast="31" xr6:coauthVersionMax="31" xr10:uidLastSave="{00000000-0000-0000-0000-000000000000}"/>
  <bookViews>
    <workbookView xWindow="48" yWindow="108" windowWidth="8748" windowHeight="4968" tabRatio="845"/>
  </bookViews>
  <sheets>
    <sheet name="表紙" sheetId="48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投資" sheetId="10" r:id="rId12"/>
    <sheet name="投資-2" sheetId="45" r:id="rId13"/>
    <sheet name="グラフ１" sheetId="51" r:id="rId14"/>
    <sheet name="グラフ２" sheetId="55" r:id="rId15"/>
    <sheet name="グラフ3" sheetId="58" r:id="rId16"/>
    <sheet name="グラフ４" sheetId="59" r:id="rId17"/>
    <sheet name="裏表紙" sheetId="49" r:id="rId18"/>
    <sheet name="個PL" sheetId="47" state="hidden" r:id="rId19"/>
  </sheets>
  <definedNames>
    <definedName name="_xlnm.Print_Area" localSheetId="13">グラフ１!$A$1:$S$42</definedName>
    <definedName name="_xlnm.Print_Area" localSheetId="14">グラフ２!$A$1:$S$42</definedName>
    <definedName name="_xlnm.Print_Area" localSheetId="15">グラフ3!$A$1:$S$42</definedName>
    <definedName name="_xlnm.Print_Area" localSheetId="16">グラフ４!$A$1:$S$42</definedName>
    <definedName name="_xlnm.Print_Area" localSheetId="9">安全性!$A$1:$M$31</definedName>
    <definedName name="_xlnm.Print_Area" localSheetId="18">個PL!$A$1:$N$19</definedName>
    <definedName name="_xlnm.Print_Area" localSheetId="10">効率・成長性!$A$1:$N$24</definedName>
    <definedName name="_xlnm.Print_Area" localSheetId="8">収益性!$A$1:$N$29</definedName>
    <definedName name="_xlnm.Print_Area" localSheetId="11">投資!$A$1:$N$25</definedName>
    <definedName name="_xlnm.Print_Area" localSheetId="12">'投資-2'!$A$1:$N$28</definedName>
    <definedName name="_xlnm.Print_Area" localSheetId="0">表紙!$A$1:$N$36</definedName>
    <definedName name="_xlnm.Print_Area" localSheetId="4">分野別!$A$1:$O$23</definedName>
    <definedName name="_xlnm.Print_Area" localSheetId="17">裏表紙!$A$1:$P$40</definedName>
    <definedName name="_xlnm.Print_Area" localSheetId="1">連BS!$A$1:$O$44</definedName>
    <definedName name="_xlnm.Print_Area" localSheetId="2">'連BS-2'!$A$1:$O$53</definedName>
    <definedName name="_xlnm.Print_Area" localSheetId="5">連CF!$A$1:$M$52</definedName>
    <definedName name="_xlnm.Print_Area" localSheetId="6">'連CF-2'!$A$1:$M$41</definedName>
    <definedName name="_xlnm.Print_Area" localSheetId="3">連PL!$A$1:$N$23</definedName>
    <definedName name="_xlnm.Print_Area" localSheetId="7">連半期!$A$1:$N$38</definedName>
  </definedNames>
  <calcPr calcId="179017"/>
  <fileRecoveryPr autoRecover="0"/>
</workbook>
</file>

<file path=xl/calcChain.xml><?xml version="1.0" encoding="utf-8"?>
<calcChain xmlns="http://schemas.openxmlformats.org/spreadsheetml/2006/main">
  <c r="N5" i="45" l="1"/>
  <c r="L44" i="55"/>
  <c r="L48" i="59"/>
  <c r="C47" i="59"/>
  <c r="D47" i="59"/>
  <c r="E47" i="59"/>
  <c r="F47" i="59"/>
  <c r="G47" i="59"/>
  <c r="H47" i="59"/>
  <c r="I47" i="59"/>
  <c r="J47" i="59"/>
  <c r="K47" i="59"/>
  <c r="L47" i="59"/>
  <c r="C45" i="59"/>
  <c r="D45" i="59"/>
  <c r="E45" i="59"/>
  <c r="F45" i="59"/>
  <c r="G45" i="59"/>
  <c r="H45" i="59"/>
  <c r="I45" i="59"/>
  <c r="J45" i="59"/>
  <c r="K45" i="59"/>
  <c r="L45" i="59"/>
  <c r="L46" i="59"/>
  <c r="L44" i="59"/>
  <c r="L49" i="59"/>
  <c r="L50" i="59"/>
  <c r="L51" i="59"/>
  <c r="L52" i="59"/>
  <c r="C44" i="59"/>
  <c r="D44" i="59"/>
  <c r="E44" i="59"/>
  <c r="F44" i="59"/>
  <c r="G44" i="59"/>
  <c r="H44" i="59"/>
  <c r="I44" i="59"/>
  <c r="J44" i="59"/>
  <c r="C46" i="59"/>
  <c r="D46" i="59"/>
  <c r="E46" i="59"/>
  <c r="F46" i="59"/>
  <c r="G46" i="59"/>
  <c r="H46" i="59"/>
  <c r="I46" i="59"/>
  <c r="J46" i="59"/>
  <c r="C48" i="59"/>
  <c r="D48" i="59"/>
  <c r="E48" i="59"/>
  <c r="F48" i="59"/>
  <c r="G48" i="59"/>
  <c r="H48" i="59"/>
  <c r="I48" i="59"/>
  <c r="J48" i="59"/>
  <c r="C49" i="59"/>
  <c r="D49" i="59"/>
  <c r="E49" i="59"/>
  <c r="F49" i="59"/>
  <c r="G49" i="59"/>
  <c r="H49" i="59"/>
  <c r="I49" i="59"/>
  <c r="J49" i="59"/>
  <c r="C50" i="59"/>
  <c r="D50" i="59"/>
  <c r="E50" i="59"/>
  <c r="F50" i="59"/>
  <c r="G50" i="59"/>
  <c r="H50" i="59"/>
  <c r="I50" i="59"/>
  <c r="J50" i="59"/>
  <c r="C51" i="59"/>
  <c r="D51" i="59"/>
  <c r="E51" i="59"/>
  <c r="F51" i="59"/>
  <c r="G51" i="59"/>
  <c r="H51" i="59"/>
  <c r="I51" i="59"/>
  <c r="J51" i="59"/>
  <c r="C52" i="59"/>
  <c r="D52" i="59"/>
  <c r="E52" i="59"/>
  <c r="F52" i="59"/>
  <c r="G52" i="59"/>
  <c r="H52" i="59"/>
  <c r="I52" i="59"/>
  <c r="J52" i="59"/>
  <c r="C51" i="58"/>
  <c r="D51" i="58"/>
  <c r="E51" i="58"/>
  <c r="F51" i="58"/>
  <c r="G51" i="58"/>
  <c r="H51" i="58"/>
  <c r="I51" i="58"/>
  <c r="J51" i="58"/>
  <c r="K51" i="58"/>
  <c r="C52" i="58"/>
  <c r="D52" i="58"/>
  <c r="E52" i="58"/>
  <c r="F52" i="58"/>
  <c r="G52" i="58"/>
  <c r="H52" i="58"/>
  <c r="I52" i="58"/>
  <c r="J52" i="58"/>
  <c r="K52" i="58"/>
  <c r="L52" i="58"/>
  <c r="L51" i="58"/>
  <c r="C50" i="58"/>
  <c r="D50" i="58"/>
  <c r="E50" i="58"/>
  <c r="F50" i="58"/>
  <c r="G50" i="58"/>
  <c r="H50" i="58"/>
  <c r="I50" i="58"/>
  <c r="J50" i="58"/>
  <c r="K50" i="58"/>
  <c r="L50" i="58"/>
  <c r="C49" i="58"/>
  <c r="D49" i="58"/>
  <c r="E49" i="58"/>
  <c r="F49" i="58"/>
  <c r="G49" i="58"/>
  <c r="H49" i="58"/>
  <c r="I49" i="58"/>
  <c r="J49" i="58"/>
  <c r="K49" i="58"/>
  <c r="L49" i="58"/>
  <c r="C48" i="58"/>
  <c r="D48" i="58"/>
  <c r="E48" i="58"/>
  <c r="F48" i="58"/>
  <c r="G48" i="58"/>
  <c r="H48" i="58"/>
  <c r="I48" i="58"/>
  <c r="J48" i="58"/>
  <c r="K48" i="58"/>
  <c r="L48" i="58"/>
  <c r="L47" i="58"/>
  <c r="C46" i="58"/>
  <c r="D46" i="58"/>
  <c r="E46" i="58"/>
  <c r="F46" i="58"/>
  <c r="G46" i="58"/>
  <c r="H46" i="58"/>
  <c r="I46" i="58"/>
  <c r="J46" i="58"/>
  <c r="K46" i="58"/>
  <c r="L46" i="58"/>
  <c r="L44" i="58"/>
  <c r="L45" i="58"/>
  <c r="D35" i="20"/>
  <c r="E35" i="20"/>
  <c r="F35" i="20"/>
  <c r="G35" i="20"/>
  <c r="H35" i="20"/>
  <c r="I35" i="20"/>
  <c r="J35" i="20"/>
  <c r="K35" i="20"/>
  <c r="L35" i="20"/>
  <c r="M35" i="20"/>
  <c r="D36" i="20"/>
  <c r="E36" i="20"/>
  <c r="F36" i="20"/>
  <c r="G36" i="20"/>
  <c r="H36" i="20"/>
  <c r="I36" i="20"/>
  <c r="J36" i="20"/>
  <c r="K36" i="20"/>
  <c r="L36" i="20"/>
  <c r="M36" i="20"/>
  <c r="D34" i="20"/>
  <c r="E34" i="20"/>
  <c r="F34" i="20"/>
  <c r="G34" i="20"/>
  <c r="H34" i="20"/>
  <c r="I34" i="20"/>
  <c r="J34" i="20"/>
  <c r="K34" i="20"/>
  <c r="L34" i="20"/>
  <c r="M34" i="20"/>
  <c r="D33" i="20"/>
  <c r="E33" i="20"/>
  <c r="F33" i="20"/>
  <c r="G33" i="20"/>
  <c r="H33" i="20"/>
  <c r="I33" i="20"/>
  <c r="J33" i="20"/>
  <c r="K33" i="20"/>
  <c r="L33" i="20"/>
  <c r="M33" i="20"/>
  <c r="D32" i="20"/>
  <c r="E32" i="20"/>
  <c r="F32" i="20"/>
  <c r="G32" i="20"/>
  <c r="H32" i="20"/>
  <c r="I32" i="20"/>
  <c r="J32" i="20"/>
  <c r="K32" i="20"/>
  <c r="L32" i="20"/>
  <c r="M32" i="20"/>
  <c r="N5" i="20"/>
  <c r="H20" i="43"/>
  <c r="I15" i="2"/>
  <c r="O15" i="2"/>
  <c r="N22" i="45"/>
  <c r="D22" i="10"/>
  <c r="H22" i="10"/>
  <c r="O61" i="2"/>
  <c r="D32" i="10"/>
  <c r="E32" i="10"/>
  <c r="E22" i="10"/>
  <c r="F32" i="10"/>
  <c r="F22" i="10"/>
  <c r="G32" i="10"/>
  <c r="G22" i="10"/>
  <c r="H32" i="10"/>
  <c r="I32" i="10"/>
  <c r="I22" i="10"/>
  <c r="J32" i="10"/>
  <c r="J22" i="10"/>
  <c r="K32" i="10"/>
  <c r="K22" i="10"/>
  <c r="L32" i="10"/>
  <c r="L22" i="10"/>
  <c r="N59" i="20"/>
  <c r="N60" i="20"/>
  <c r="N61" i="20"/>
  <c r="N62" i="20"/>
  <c r="N63" i="20"/>
  <c r="N28" i="20"/>
  <c r="N64" i="20"/>
  <c r="N65" i="20"/>
  <c r="N66" i="20"/>
  <c r="N31" i="20"/>
  <c r="N24" i="20"/>
  <c r="N29" i="20"/>
  <c r="M24" i="45"/>
  <c r="M22" i="45"/>
  <c r="M20" i="45"/>
  <c r="M18" i="45"/>
  <c r="M17" i="45"/>
  <c r="M23" i="45"/>
  <c r="M21" i="45"/>
  <c r="M19" i="45"/>
  <c r="J21" i="32"/>
  <c r="I21" i="32"/>
  <c r="H21" i="32"/>
  <c r="G21" i="32"/>
  <c r="F21" i="32"/>
  <c r="E21" i="32"/>
  <c r="D21" i="32"/>
  <c r="L19" i="32"/>
  <c r="J19" i="32"/>
  <c r="I19" i="32"/>
  <c r="H19" i="32"/>
  <c r="G19" i="32"/>
  <c r="F19" i="32"/>
  <c r="E19" i="32"/>
  <c r="D19" i="32"/>
  <c r="L18" i="32"/>
  <c r="K18" i="32"/>
  <c r="J18" i="32"/>
  <c r="I18" i="32"/>
  <c r="H18" i="32"/>
  <c r="G18" i="32"/>
  <c r="F18" i="32"/>
  <c r="E18" i="32"/>
  <c r="D18" i="32"/>
  <c r="L17" i="32"/>
  <c r="J17" i="32"/>
  <c r="I17" i="32"/>
  <c r="H17" i="32"/>
  <c r="G17" i="32"/>
  <c r="F17" i="32"/>
  <c r="E17" i="32"/>
  <c r="D17" i="32"/>
  <c r="L16" i="32"/>
  <c r="K16" i="32"/>
  <c r="J16" i="32"/>
  <c r="I16" i="32"/>
  <c r="H16" i="32"/>
  <c r="G16" i="32"/>
  <c r="F16" i="32"/>
  <c r="E16" i="32"/>
  <c r="D16" i="32"/>
  <c r="L15" i="32"/>
  <c r="K15" i="32"/>
  <c r="J15" i="32"/>
  <c r="I15" i="32"/>
  <c r="H15" i="32"/>
  <c r="G15" i="32"/>
  <c r="F15" i="32"/>
  <c r="E15" i="32"/>
  <c r="D15" i="32"/>
  <c r="M21" i="32"/>
  <c r="M19" i="32"/>
  <c r="M17" i="32"/>
  <c r="M15" i="32"/>
  <c r="L5" i="32"/>
  <c r="K5" i="32"/>
  <c r="J5" i="32"/>
  <c r="I5" i="32"/>
  <c r="H5" i="32"/>
  <c r="G5" i="32"/>
  <c r="F5" i="32"/>
  <c r="E5" i="32"/>
  <c r="D5" i="32"/>
  <c r="M5" i="32"/>
  <c r="L9" i="32"/>
  <c r="K9" i="32"/>
  <c r="J9" i="32"/>
  <c r="I9" i="32"/>
  <c r="H9" i="32"/>
  <c r="G9" i="32"/>
  <c r="F9" i="32"/>
  <c r="E9" i="32"/>
  <c r="D9" i="32"/>
  <c r="L8" i="32"/>
  <c r="K8" i="32"/>
  <c r="J8" i="32"/>
  <c r="I8" i="32"/>
  <c r="H8" i="32"/>
  <c r="G8" i="32"/>
  <c r="F8" i="32"/>
  <c r="E8" i="32"/>
  <c r="D8" i="32"/>
  <c r="L7" i="32"/>
  <c r="K7" i="32"/>
  <c r="H7" i="32"/>
  <c r="G7" i="32"/>
  <c r="F7" i="32"/>
  <c r="E7" i="32"/>
  <c r="D7" i="32"/>
  <c r="M9" i="32"/>
  <c r="L5" i="10"/>
  <c r="K5" i="10"/>
  <c r="J5" i="10"/>
  <c r="I5" i="10"/>
  <c r="H5" i="10"/>
  <c r="G5" i="10"/>
  <c r="F5" i="10"/>
  <c r="E5" i="10"/>
  <c r="D5" i="10"/>
  <c r="L37" i="10"/>
  <c r="K37" i="10"/>
  <c r="J37" i="10"/>
  <c r="I37" i="10"/>
  <c r="I21" i="10"/>
  <c r="H37" i="10"/>
  <c r="G37" i="10"/>
  <c r="F37" i="10"/>
  <c r="E37" i="10"/>
  <c r="E21" i="10"/>
  <c r="D37" i="10"/>
  <c r="L36" i="10"/>
  <c r="K36" i="10"/>
  <c r="J36" i="10"/>
  <c r="I36" i="10"/>
  <c r="H36" i="10"/>
  <c r="G36" i="10"/>
  <c r="F36" i="10"/>
  <c r="E36" i="10"/>
  <c r="D36" i="10"/>
  <c r="H33" i="10"/>
  <c r="H20" i="10"/>
  <c r="G33" i="10"/>
  <c r="G20" i="10"/>
  <c r="D33" i="10"/>
  <c r="D11" i="10"/>
  <c r="M37" i="10"/>
  <c r="M12" i="10"/>
  <c r="M36" i="10"/>
  <c r="M33" i="10"/>
  <c r="M11" i="10"/>
  <c r="M32" i="10"/>
  <c r="M22" i="10"/>
  <c r="M9" i="10"/>
  <c r="L30" i="10"/>
  <c r="K30" i="10"/>
  <c r="J30" i="10"/>
  <c r="I30" i="10"/>
  <c r="H30" i="10"/>
  <c r="G30" i="10"/>
  <c r="F30" i="10"/>
  <c r="E30" i="10"/>
  <c r="D30" i="10"/>
  <c r="M30" i="10"/>
  <c r="K21" i="10"/>
  <c r="J21" i="10"/>
  <c r="H21" i="10"/>
  <c r="G21" i="10"/>
  <c r="F21" i="10"/>
  <c r="D21" i="10"/>
  <c r="L7" i="10"/>
  <c r="K7" i="10"/>
  <c r="J7" i="10"/>
  <c r="I7" i="10"/>
  <c r="H7" i="10"/>
  <c r="G7" i="10"/>
  <c r="F7" i="10"/>
  <c r="E7" i="10"/>
  <c r="D7" i="10"/>
  <c r="L9" i="10"/>
  <c r="K9" i="10"/>
  <c r="J9" i="10"/>
  <c r="H9" i="10"/>
  <c r="G9" i="10"/>
  <c r="F9" i="10"/>
  <c r="D9" i="10"/>
  <c r="L13" i="10"/>
  <c r="K13" i="10"/>
  <c r="J13" i="10"/>
  <c r="I13" i="10"/>
  <c r="H13" i="10"/>
  <c r="G13" i="10"/>
  <c r="F13" i="10"/>
  <c r="E13" i="10"/>
  <c r="D13" i="10"/>
  <c r="L15" i="10"/>
  <c r="K15" i="10"/>
  <c r="J15" i="10"/>
  <c r="I15" i="10"/>
  <c r="H15" i="10"/>
  <c r="G15" i="10"/>
  <c r="F15" i="10"/>
  <c r="E15" i="10"/>
  <c r="D15" i="10"/>
  <c r="M15" i="10"/>
  <c r="M13" i="10"/>
  <c r="M7" i="10"/>
  <c r="M5" i="10"/>
  <c r="M8" i="10"/>
  <c r="M10" i="10"/>
  <c r="M14" i="10"/>
  <c r="E8" i="10"/>
  <c r="F8" i="10"/>
  <c r="G8" i="10"/>
  <c r="H8" i="10"/>
  <c r="I8" i="10"/>
  <c r="J8" i="10"/>
  <c r="K8" i="10"/>
  <c r="E10" i="10"/>
  <c r="F10" i="10"/>
  <c r="G10" i="10"/>
  <c r="H10" i="10"/>
  <c r="I10" i="10"/>
  <c r="J10" i="10"/>
  <c r="K10" i="10"/>
  <c r="F12" i="10"/>
  <c r="G12" i="10"/>
  <c r="H12" i="10"/>
  <c r="J12" i="10"/>
  <c r="K12" i="10"/>
  <c r="E14" i="10"/>
  <c r="F14" i="10"/>
  <c r="G14" i="10"/>
  <c r="H14" i="10"/>
  <c r="I14" i="10"/>
  <c r="J14" i="10"/>
  <c r="K14" i="10"/>
  <c r="D8" i="10"/>
  <c r="D10" i="10"/>
  <c r="D12" i="10"/>
  <c r="D14" i="10"/>
  <c r="M8" i="32"/>
  <c r="N5" i="32"/>
  <c r="M26" i="43"/>
  <c r="M25" i="43"/>
  <c r="M24" i="43"/>
  <c r="M23" i="43"/>
  <c r="M22" i="43"/>
  <c r="M21" i="43"/>
  <c r="M20" i="43"/>
  <c r="K26" i="43"/>
  <c r="J26" i="43"/>
  <c r="I26" i="43"/>
  <c r="H26" i="43"/>
  <c r="G26" i="43"/>
  <c r="F26" i="43"/>
  <c r="E26" i="43"/>
  <c r="D26" i="43"/>
  <c r="K25" i="43"/>
  <c r="J25" i="43"/>
  <c r="I25" i="43"/>
  <c r="H25" i="43"/>
  <c r="G25" i="43"/>
  <c r="F25" i="43"/>
  <c r="E25" i="43"/>
  <c r="D25" i="43"/>
  <c r="K24" i="43"/>
  <c r="J24" i="43"/>
  <c r="I24" i="43"/>
  <c r="H24" i="43"/>
  <c r="G24" i="43"/>
  <c r="F24" i="43"/>
  <c r="E24" i="43"/>
  <c r="D24" i="43"/>
  <c r="K23" i="43"/>
  <c r="J23" i="43"/>
  <c r="I23" i="43"/>
  <c r="H23" i="43"/>
  <c r="G23" i="43"/>
  <c r="F23" i="43"/>
  <c r="E23" i="43"/>
  <c r="D23" i="43"/>
  <c r="K22" i="43"/>
  <c r="J22" i="43"/>
  <c r="I22" i="43"/>
  <c r="H22" i="43"/>
  <c r="G22" i="43"/>
  <c r="F22" i="43"/>
  <c r="E22" i="43"/>
  <c r="D22" i="43"/>
  <c r="K21" i="43"/>
  <c r="J21" i="43"/>
  <c r="I21" i="43"/>
  <c r="H21" i="43"/>
  <c r="G21" i="43"/>
  <c r="F21" i="43"/>
  <c r="E21" i="43"/>
  <c r="D21" i="43"/>
  <c r="K20" i="43"/>
  <c r="J20" i="43"/>
  <c r="I20" i="43"/>
  <c r="G20" i="43"/>
  <c r="F20" i="43"/>
  <c r="E20" i="43"/>
  <c r="D20" i="43"/>
  <c r="L26" i="43"/>
  <c r="L24" i="43"/>
  <c r="L22" i="43"/>
  <c r="L20" i="43"/>
  <c r="M15" i="43"/>
  <c r="M14" i="43"/>
  <c r="M13" i="43"/>
  <c r="M12" i="43"/>
  <c r="M11" i="43"/>
  <c r="M10" i="43"/>
  <c r="M9" i="43"/>
  <c r="M8" i="43"/>
  <c r="M7" i="43"/>
  <c r="M5" i="43"/>
  <c r="K15" i="43"/>
  <c r="J15" i="43"/>
  <c r="I15" i="43"/>
  <c r="H15" i="43"/>
  <c r="G15" i="43"/>
  <c r="F15" i="43"/>
  <c r="E15" i="43"/>
  <c r="D15" i="43"/>
  <c r="K14" i="43"/>
  <c r="J14" i="43"/>
  <c r="I14" i="43"/>
  <c r="H14" i="43"/>
  <c r="G14" i="43"/>
  <c r="F14" i="43"/>
  <c r="E14" i="43"/>
  <c r="D14" i="43"/>
  <c r="K13" i="43"/>
  <c r="J13" i="43"/>
  <c r="I13" i="43"/>
  <c r="H13" i="43"/>
  <c r="G13" i="43"/>
  <c r="F13" i="43"/>
  <c r="E13" i="43"/>
  <c r="D13" i="43"/>
  <c r="K12" i="43"/>
  <c r="J12" i="43"/>
  <c r="I12" i="43"/>
  <c r="H12" i="43"/>
  <c r="G12" i="43"/>
  <c r="F12" i="43"/>
  <c r="E12" i="43"/>
  <c r="D12" i="43"/>
  <c r="K11" i="43"/>
  <c r="J11" i="43"/>
  <c r="I11" i="43"/>
  <c r="H11" i="43"/>
  <c r="G11" i="43"/>
  <c r="F11" i="43"/>
  <c r="E11" i="43"/>
  <c r="D11" i="43"/>
  <c r="K10" i="43"/>
  <c r="J10" i="43"/>
  <c r="I10" i="43"/>
  <c r="H10" i="43"/>
  <c r="G10" i="43"/>
  <c r="F10" i="43"/>
  <c r="E10" i="43"/>
  <c r="D10" i="43"/>
  <c r="K9" i="43"/>
  <c r="J9" i="43"/>
  <c r="I9" i="43"/>
  <c r="H9" i="43"/>
  <c r="G9" i="43"/>
  <c r="F9" i="43"/>
  <c r="E9" i="43"/>
  <c r="D9" i="43"/>
  <c r="K8" i="43"/>
  <c r="J8" i="43"/>
  <c r="I8" i="43"/>
  <c r="H8" i="43"/>
  <c r="G8" i="43"/>
  <c r="F8" i="43"/>
  <c r="E8" i="43"/>
  <c r="D8" i="43"/>
  <c r="K7" i="43"/>
  <c r="J7" i="43"/>
  <c r="I7" i="43"/>
  <c r="H7" i="43"/>
  <c r="G7" i="43"/>
  <c r="F7" i="43"/>
  <c r="E7" i="43"/>
  <c r="D7" i="43"/>
  <c r="K5" i="43"/>
  <c r="J5" i="43"/>
  <c r="I5" i="43"/>
  <c r="H5" i="43"/>
  <c r="G5" i="43"/>
  <c r="F5" i="43"/>
  <c r="E5" i="43"/>
  <c r="D5" i="43"/>
  <c r="L15" i="43"/>
  <c r="L13" i="43"/>
  <c r="L11" i="43"/>
  <c r="L9" i="43"/>
  <c r="L7" i="43"/>
  <c r="L5" i="43"/>
  <c r="M26" i="9"/>
  <c r="K52" i="55"/>
  <c r="M25" i="9"/>
  <c r="M24" i="9"/>
  <c r="M23" i="9"/>
  <c r="M22" i="9"/>
  <c r="K48" i="55"/>
  <c r="M21" i="9"/>
  <c r="M20" i="9"/>
  <c r="K26" i="9"/>
  <c r="J26" i="9"/>
  <c r="I26" i="9"/>
  <c r="G52" i="55"/>
  <c r="H26" i="9"/>
  <c r="G26" i="9"/>
  <c r="F26" i="9"/>
  <c r="E26" i="9"/>
  <c r="C52" i="55"/>
  <c r="D26" i="9"/>
  <c r="K25" i="9"/>
  <c r="J25" i="9"/>
  <c r="I25" i="9"/>
  <c r="H25" i="9"/>
  <c r="G25" i="9"/>
  <c r="F25" i="9"/>
  <c r="E25" i="9"/>
  <c r="D25" i="9"/>
  <c r="K24" i="9"/>
  <c r="J24" i="9"/>
  <c r="H50" i="55"/>
  <c r="I24" i="9"/>
  <c r="G50" i="55"/>
  <c r="H24" i="9"/>
  <c r="G24" i="9"/>
  <c r="F24" i="9"/>
  <c r="D50" i="55"/>
  <c r="E24" i="9"/>
  <c r="C50" i="55"/>
  <c r="D24" i="9"/>
  <c r="K23" i="9"/>
  <c r="J23" i="9"/>
  <c r="I23" i="9"/>
  <c r="H23" i="9"/>
  <c r="G23" i="9"/>
  <c r="F23" i="9"/>
  <c r="E23" i="9"/>
  <c r="D23" i="9"/>
  <c r="K22" i="9"/>
  <c r="J22" i="9"/>
  <c r="I22" i="9"/>
  <c r="G48" i="55"/>
  <c r="H22" i="9"/>
  <c r="G22" i="9"/>
  <c r="F22" i="9"/>
  <c r="E22" i="9"/>
  <c r="C48" i="55"/>
  <c r="D22" i="9"/>
  <c r="K21" i="9"/>
  <c r="J21" i="9"/>
  <c r="I21" i="9"/>
  <c r="H21" i="9"/>
  <c r="G21" i="9"/>
  <c r="F21" i="9"/>
  <c r="E21" i="9"/>
  <c r="D21" i="9"/>
  <c r="K20" i="9"/>
  <c r="J20" i="9"/>
  <c r="H46" i="55"/>
  <c r="I20" i="9"/>
  <c r="G46" i="55"/>
  <c r="H20" i="9"/>
  <c r="G20" i="9"/>
  <c r="F20" i="9"/>
  <c r="D46" i="55"/>
  <c r="E20" i="9"/>
  <c r="C46" i="55"/>
  <c r="D20" i="9"/>
  <c r="L26" i="9"/>
  <c r="L24" i="9"/>
  <c r="L22" i="9"/>
  <c r="J48" i="55"/>
  <c r="L20" i="9"/>
  <c r="L21" i="9"/>
  <c r="L23" i="9"/>
  <c r="L25" i="9"/>
  <c r="M15" i="9"/>
  <c r="L15" i="9"/>
  <c r="K15" i="9"/>
  <c r="J15" i="9"/>
  <c r="I15" i="9"/>
  <c r="H15" i="9"/>
  <c r="G15" i="9"/>
  <c r="F15" i="9"/>
  <c r="E15" i="9"/>
  <c r="D15" i="9"/>
  <c r="M14" i="9"/>
  <c r="L14" i="9"/>
  <c r="K14" i="9"/>
  <c r="J14" i="9"/>
  <c r="I14" i="9"/>
  <c r="H14" i="9"/>
  <c r="G14" i="9"/>
  <c r="F14" i="9"/>
  <c r="E14" i="9"/>
  <c r="D14" i="9"/>
  <c r="M13" i="9"/>
  <c r="L13" i="9"/>
  <c r="K13" i="9"/>
  <c r="J13" i="9"/>
  <c r="I13" i="9"/>
  <c r="H13" i="9"/>
  <c r="G13" i="9"/>
  <c r="F13" i="9"/>
  <c r="E13" i="9"/>
  <c r="D13" i="9"/>
  <c r="M12" i="9"/>
  <c r="L12" i="9"/>
  <c r="K12" i="9"/>
  <c r="J12" i="9"/>
  <c r="I12" i="9"/>
  <c r="H12" i="9"/>
  <c r="G12" i="9"/>
  <c r="F12" i="9"/>
  <c r="E12" i="9"/>
  <c r="D12" i="9"/>
  <c r="M11" i="9"/>
  <c r="L11" i="9"/>
  <c r="K11" i="9"/>
  <c r="J11" i="9"/>
  <c r="I11" i="9"/>
  <c r="H11" i="9"/>
  <c r="G11" i="9"/>
  <c r="F11" i="9"/>
  <c r="E11" i="9"/>
  <c r="D11" i="9"/>
  <c r="M10" i="9"/>
  <c r="L10" i="9"/>
  <c r="K10" i="9"/>
  <c r="J10" i="9"/>
  <c r="I10" i="9"/>
  <c r="H10" i="9"/>
  <c r="G10" i="9"/>
  <c r="F10" i="9"/>
  <c r="E10" i="9"/>
  <c r="D10" i="9"/>
  <c r="M9" i="9"/>
  <c r="L9" i="9"/>
  <c r="K9" i="9"/>
  <c r="J9" i="9"/>
  <c r="I9" i="9"/>
  <c r="H9" i="9"/>
  <c r="G9" i="9"/>
  <c r="F9" i="9"/>
  <c r="E9" i="9"/>
  <c r="D9" i="9"/>
  <c r="M8" i="9"/>
  <c r="L8" i="9"/>
  <c r="K8" i="9"/>
  <c r="J8" i="9"/>
  <c r="I8" i="9"/>
  <c r="H8" i="9"/>
  <c r="G8" i="9"/>
  <c r="F8" i="9"/>
  <c r="E8" i="9"/>
  <c r="D8" i="9"/>
  <c r="M7" i="9"/>
  <c r="L7" i="9"/>
  <c r="K7" i="9"/>
  <c r="J7" i="9"/>
  <c r="I7" i="9"/>
  <c r="H7" i="9"/>
  <c r="G7" i="9"/>
  <c r="F7" i="9"/>
  <c r="E7" i="9"/>
  <c r="D7" i="9"/>
  <c r="M5" i="9"/>
  <c r="L5" i="9"/>
  <c r="K5" i="9"/>
  <c r="J5" i="9"/>
  <c r="I5" i="9"/>
  <c r="H5" i="9"/>
  <c r="G5" i="9"/>
  <c r="F5" i="9"/>
  <c r="E5" i="9"/>
  <c r="D5" i="9"/>
  <c r="I12" i="10"/>
  <c r="E12" i="10"/>
  <c r="M61" i="2"/>
  <c r="O14" i="1"/>
  <c r="L22" i="45"/>
  <c r="M18" i="32"/>
  <c r="M16" i="32"/>
  <c r="N20" i="32"/>
  <c r="N21" i="32"/>
  <c r="N22" i="9"/>
  <c r="L48" i="55"/>
  <c r="K24" i="45"/>
  <c r="J22" i="45"/>
  <c r="K22" i="45"/>
  <c r="K61" i="2"/>
  <c r="L33" i="10"/>
  <c r="J61" i="2"/>
  <c r="K33" i="10"/>
  <c r="I61" i="2"/>
  <c r="J33" i="10"/>
  <c r="H61" i="2"/>
  <c r="I33" i="10"/>
  <c r="G61" i="2"/>
  <c r="F61" i="2"/>
  <c r="E61" i="2"/>
  <c r="E33" i="10"/>
  <c r="D61" i="2"/>
  <c r="I31" i="12"/>
  <c r="H31" i="12"/>
  <c r="J29" i="12"/>
  <c r="I29" i="12"/>
  <c r="H29" i="12"/>
  <c r="J28" i="12"/>
  <c r="I28" i="12"/>
  <c r="H28" i="12"/>
  <c r="J27" i="12"/>
  <c r="H27" i="12"/>
  <c r="D5" i="20"/>
  <c r="E5" i="20"/>
  <c r="F5" i="20"/>
  <c r="G5" i="20"/>
  <c r="H5" i="20"/>
  <c r="I5" i="20"/>
  <c r="J5" i="20"/>
  <c r="K5" i="20"/>
  <c r="L5" i="20"/>
  <c r="M5" i="20"/>
  <c r="D6" i="20"/>
  <c r="E6" i="20"/>
  <c r="F6" i="20"/>
  <c r="G6" i="20"/>
  <c r="H6" i="20"/>
  <c r="I6" i="20"/>
  <c r="J6" i="20"/>
  <c r="K6" i="20"/>
  <c r="L6" i="20"/>
  <c r="M6" i="20"/>
  <c r="D7" i="20"/>
  <c r="E7" i="20"/>
  <c r="F7" i="20"/>
  <c r="G7" i="20"/>
  <c r="H7" i="20"/>
  <c r="I7" i="20"/>
  <c r="J7" i="20"/>
  <c r="K7" i="20"/>
  <c r="L7" i="20"/>
  <c r="M7" i="20"/>
  <c r="D8" i="20"/>
  <c r="E8" i="20"/>
  <c r="F8" i="20"/>
  <c r="G8" i="20"/>
  <c r="H8" i="20"/>
  <c r="I8" i="20"/>
  <c r="J8" i="20"/>
  <c r="K8" i="20"/>
  <c r="L8" i="20"/>
  <c r="M8" i="20"/>
  <c r="D9" i="20"/>
  <c r="E9" i="20"/>
  <c r="F9" i="20"/>
  <c r="G9" i="20"/>
  <c r="H9" i="20"/>
  <c r="I9" i="20"/>
  <c r="J9" i="20"/>
  <c r="K9" i="20"/>
  <c r="L9" i="20"/>
  <c r="M9" i="20"/>
  <c r="D10" i="20"/>
  <c r="E10" i="20"/>
  <c r="F10" i="20"/>
  <c r="G10" i="20"/>
  <c r="H10" i="20"/>
  <c r="I10" i="20"/>
  <c r="J10" i="20"/>
  <c r="K10" i="20"/>
  <c r="L10" i="20"/>
  <c r="M10" i="20"/>
  <c r="D11" i="20"/>
  <c r="E11" i="20"/>
  <c r="F11" i="20"/>
  <c r="G11" i="20"/>
  <c r="H11" i="20"/>
  <c r="I11" i="20"/>
  <c r="J11" i="20"/>
  <c r="K11" i="20"/>
  <c r="L11" i="20"/>
  <c r="M11" i="20"/>
  <c r="D12" i="20"/>
  <c r="E12" i="20"/>
  <c r="F12" i="20"/>
  <c r="G12" i="20"/>
  <c r="H12" i="20"/>
  <c r="I12" i="20"/>
  <c r="J12" i="20"/>
  <c r="K12" i="20"/>
  <c r="L12" i="20"/>
  <c r="M12" i="20"/>
  <c r="D13" i="20"/>
  <c r="E13" i="20"/>
  <c r="F13" i="20"/>
  <c r="G13" i="20"/>
  <c r="H13" i="20"/>
  <c r="I13" i="20"/>
  <c r="J13" i="20"/>
  <c r="K13" i="20"/>
  <c r="L13" i="20"/>
  <c r="M13" i="20"/>
  <c r="D14" i="20"/>
  <c r="E14" i="20"/>
  <c r="F14" i="20"/>
  <c r="G14" i="20"/>
  <c r="H14" i="20"/>
  <c r="I14" i="20"/>
  <c r="J14" i="20"/>
  <c r="K14" i="20"/>
  <c r="L14" i="20"/>
  <c r="M14" i="20"/>
  <c r="D15" i="20"/>
  <c r="E15" i="20"/>
  <c r="F15" i="20"/>
  <c r="G15" i="20"/>
  <c r="H15" i="20"/>
  <c r="I15" i="20"/>
  <c r="J15" i="20"/>
  <c r="K15" i="20"/>
  <c r="L15" i="20"/>
  <c r="M15" i="20"/>
  <c r="D16" i="20"/>
  <c r="E16" i="20"/>
  <c r="F16" i="20"/>
  <c r="G16" i="20"/>
  <c r="H16" i="20"/>
  <c r="I16" i="20"/>
  <c r="J16" i="20"/>
  <c r="K16" i="20"/>
  <c r="L16" i="20"/>
  <c r="M16" i="20"/>
  <c r="D17" i="20"/>
  <c r="E17" i="20"/>
  <c r="F17" i="20"/>
  <c r="G17" i="20"/>
  <c r="H17" i="20"/>
  <c r="I17" i="20"/>
  <c r="J17" i="20"/>
  <c r="K17" i="20"/>
  <c r="L17" i="20"/>
  <c r="M17" i="20"/>
  <c r="D18" i="20"/>
  <c r="E18" i="20"/>
  <c r="F18" i="20"/>
  <c r="G18" i="20"/>
  <c r="H18" i="20"/>
  <c r="I18" i="20"/>
  <c r="J18" i="20"/>
  <c r="K18" i="20"/>
  <c r="L18" i="20"/>
  <c r="M18" i="20"/>
  <c r="K44" i="59"/>
  <c r="K44" i="58"/>
  <c r="J44" i="58"/>
  <c r="I44" i="58"/>
  <c r="H44" i="58"/>
  <c r="G44" i="58"/>
  <c r="F44" i="58"/>
  <c r="E44" i="58"/>
  <c r="D44" i="58"/>
  <c r="C44" i="58"/>
  <c r="K44" i="55"/>
  <c r="J44" i="55"/>
  <c r="I44" i="55"/>
  <c r="H44" i="55"/>
  <c r="G44" i="55"/>
  <c r="F44" i="55"/>
  <c r="E44" i="55"/>
  <c r="D44" i="55"/>
  <c r="C44" i="55"/>
  <c r="L24" i="45"/>
  <c r="L20" i="45"/>
  <c r="K52" i="59"/>
  <c r="L18" i="45"/>
  <c r="K51" i="59"/>
  <c r="L17" i="45"/>
  <c r="D17" i="45"/>
  <c r="L61" i="2"/>
  <c r="N5" i="10"/>
  <c r="N19" i="32"/>
  <c r="N17" i="32"/>
  <c r="D16" i="9"/>
  <c r="E16" i="9"/>
  <c r="F16" i="9"/>
  <c r="G16" i="9"/>
  <c r="H16" i="9"/>
  <c r="I16" i="9"/>
  <c r="J16" i="9"/>
  <c r="K16" i="9"/>
  <c r="L16" i="9"/>
  <c r="M16" i="9"/>
  <c r="N16" i="9"/>
  <c r="N14" i="9"/>
  <c r="N12" i="9"/>
  <c r="N10" i="9"/>
  <c r="N8" i="9"/>
  <c r="N5" i="9"/>
  <c r="D66" i="20"/>
  <c r="D65" i="20"/>
  <c r="D30" i="20"/>
  <c r="D64" i="20"/>
  <c r="D29" i="20"/>
  <c r="D63" i="20"/>
  <c r="D28" i="20"/>
  <c r="D62" i="20"/>
  <c r="D27" i="20"/>
  <c r="D61" i="20"/>
  <c r="D26" i="20"/>
  <c r="D60" i="20"/>
  <c r="D25" i="20"/>
  <c r="D59" i="20"/>
  <c r="D24" i="20"/>
  <c r="E66" i="20"/>
  <c r="E31" i="20"/>
  <c r="E65" i="20"/>
  <c r="E30" i="20"/>
  <c r="E64" i="20"/>
  <c r="E29" i="20"/>
  <c r="E63" i="20"/>
  <c r="E28" i="20"/>
  <c r="E62" i="20"/>
  <c r="E27" i="20"/>
  <c r="E61" i="20"/>
  <c r="E26" i="20"/>
  <c r="E60" i="20"/>
  <c r="E25" i="20"/>
  <c r="E59" i="20"/>
  <c r="E24" i="20"/>
  <c r="F66" i="20"/>
  <c r="F31" i="20"/>
  <c r="F65" i="20"/>
  <c r="F30" i="20"/>
  <c r="F64" i="20"/>
  <c r="F29" i="20"/>
  <c r="F63" i="20"/>
  <c r="F28" i="20"/>
  <c r="F62" i="20"/>
  <c r="F27" i="20"/>
  <c r="F61" i="20"/>
  <c r="F26" i="20"/>
  <c r="F60" i="20"/>
  <c r="F25" i="20"/>
  <c r="F59" i="20"/>
  <c r="F24" i="20"/>
  <c r="G66" i="20"/>
  <c r="G31" i="20"/>
  <c r="G65" i="20"/>
  <c r="G30" i="20"/>
  <c r="G64" i="20"/>
  <c r="G29" i="20"/>
  <c r="G63" i="20"/>
  <c r="G28" i="20"/>
  <c r="G62" i="20"/>
  <c r="G27" i="20"/>
  <c r="G61" i="20"/>
  <c r="G26" i="20"/>
  <c r="G60" i="20"/>
  <c r="G59" i="20"/>
  <c r="G24" i="20"/>
  <c r="H66" i="20"/>
  <c r="H31" i="20"/>
  <c r="H65" i="20"/>
  <c r="H30" i="20"/>
  <c r="H64" i="20"/>
  <c r="H29" i="20"/>
  <c r="H63" i="20"/>
  <c r="H28" i="20"/>
  <c r="H62" i="20"/>
  <c r="H27" i="20"/>
  <c r="H61" i="20"/>
  <c r="H26" i="20"/>
  <c r="H60" i="20"/>
  <c r="H25" i="20"/>
  <c r="H59" i="20"/>
  <c r="H24" i="20"/>
  <c r="I66" i="20"/>
  <c r="I31" i="20"/>
  <c r="I65" i="20"/>
  <c r="I30" i="20"/>
  <c r="I64" i="20"/>
  <c r="I29" i="20"/>
  <c r="I63" i="20"/>
  <c r="I28" i="20"/>
  <c r="I62" i="20"/>
  <c r="I27" i="20"/>
  <c r="I61" i="20"/>
  <c r="I26" i="20"/>
  <c r="I60" i="20"/>
  <c r="I25" i="20"/>
  <c r="I59" i="20"/>
  <c r="I24" i="20"/>
  <c r="J66" i="20"/>
  <c r="J31" i="20"/>
  <c r="J65" i="20"/>
  <c r="J30" i="20"/>
  <c r="J64" i="20"/>
  <c r="J29" i="20"/>
  <c r="J63" i="20"/>
  <c r="J28" i="20"/>
  <c r="J62" i="20"/>
  <c r="J27" i="20"/>
  <c r="J61" i="20"/>
  <c r="J26" i="20"/>
  <c r="J60" i="20"/>
  <c r="J25" i="20"/>
  <c r="J59" i="20"/>
  <c r="J24" i="20"/>
  <c r="K66" i="20"/>
  <c r="K31" i="20"/>
  <c r="K65" i="20"/>
  <c r="K30" i="20"/>
  <c r="K64" i="20"/>
  <c r="K29" i="20"/>
  <c r="K63" i="20"/>
  <c r="K28" i="20"/>
  <c r="K62" i="20"/>
  <c r="K27" i="20"/>
  <c r="K61" i="20"/>
  <c r="K26" i="20"/>
  <c r="K60" i="20"/>
  <c r="K25" i="20"/>
  <c r="K59" i="20"/>
  <c r="K24" i="20"/>
  <c r="L66" i="20"/>
  <c r="L31" i="20"/>
  <c r="L65" i="20"/>
  <c r="L30" i="20"/>
  <c r="L64" i="20"/>
  <c r="L29" i="20"/>
  <c r="L63" i="20"/>
  <c r="L28" i="20"/>
  <c r="L62" i="20"/>
  <c r="L27" i="20"/>
  <c r="L61" i="20"/>
  <c r="L26" i="20"/>
  <c r="L60" i="20"/>
  <c r="L25" i="20"/>
  <c r="L59" i="20"/>
  <c r="L24" i="20"/>
  <c r="M66" i="20"/>
  <c r="M31" i="20"/>
  <c r="M65" i="20"/>
  <c r="M30" i="20"/>
  <c r="M64" i="20"/>
  <c r="M29" i="20"/>
  <c r="M63" i="20"/>
  <c r="M28" i="20"/>
  <c r="M62" i="20"/>
  <c r="M27" i="20"/>
  <c r="M61" i="20"/>
  <c r="M26" i="20"/>
  <c r="M60" i="20"/>
  <c r="M25" i="20"/>
  <c r="M59" i="20"/>
  <c r="N13" i="20"/>
  <c r="N12" i="20"/>
  <c r="N11" i="20"/>
  <c r="N10" i="20"/>
  <c r="N9" i="20"/>
  <c r="N8" i="20"/>
  <c r="N7" i="20"/>
  <c r="N6" i="20"/>
  <c r="N18" i="20"/>
  <c r="N17" i="20"/>
  <c r="N16" i="20"/>
  <c r="N15" i="20"/>
  <c r="N14" i="20"/>
  <c r="N23" i="20"/>
  <c r="M23" i="20"/>
  <c r="L23" i="20"/>
  <c r="K23" i="20"/>
  <c r="J23" i="20"/>
  <c r="I23" i="20"/>
  <c r="H23" i="20"/>
  <c r="G23" i="20"/>
  <c r="F23" i="20"/>
  <c r="D23" i="20"/>
  <c r="M24" i="20"/>
  <c r="G25" i="20"/>
  <c r="E23" i="20"/>
  <c r="O22" i="2"/>
  <c r="L23" i="45"/>
  <c r="K23" i="45"/>
  <c r="K21" i="45"/>
  <c r="L21" i="45"/>
  <c r="K20" i="45"/>
  <c r="L19" i="45"/>
  <c r="K19" i="45"/>
  <c r="K18" i="45"/>
  <c r="N15" i="32"/>
  <c r="M10" i="32"/>
  <c r="K50" i="59"/>
  <c r="K49" i="59"/>
  <c r="K48" i="59"/>
  <c r="K46" i="59"/>
  <c r="K47" i="58"/>
  <c r="K45" i="58"/>
  <c r="J47" i="58"/>
  <c r="I47" i="58"/>
  <c r="H47" i="58"/>
  <c r="G47" i="58"/>
  <c r="F47" i="58"/>
  <c r="E47" i="58"/>
  <c r="D47" i="58"/>
  <c r="C47" i="58"/>
  <c r="J45" i="58"/>
  <c r="I45" i="58"/>
  <c r="H45" i="58"/>
  <c r="G45" i="58"/>
  <c r="F45" i="58"/>
  <c r="E45" i="58"/>
  <c r="D45" i="58"/>
  <c r="C45" i="58"/>
  <c r="L51" i="55"/>
  <c r="L49" i="55"/>
  <c r="L47" i="55"/>
  <c r="L45" i="55"/>
  <c r="K51" i="55"/>
  <c r="J51" i="55"/>
  <c r="I51" i="55"/>
  <c r="H51" i="55"/>
  <c r="G51" i="55"/>
  <c r="F51" i="55"/>
  <c r="E51" i="55"/>
  <c r="D51" i="55"/>
  <c r="C51" i="55"/>
  <c r="K49" i="55"/>
  <c r="J49" i="55"/>
  <c r="I49" i="55"/>
  <c r="H49" i="55"/>
  <c r="G49" i="55"/>
  <c r="F49" i="55"/>
  <c r="E49" i="55"/>
  <c r="D49" i="55"/>
  <c r="C49" i="55"/>
  <c r="K47" i="55"/>
  <c r="J47" i="55"/>
  <c r="I47" i="55"/>
  <c r="H47" i="55"/>
  <c r="G47" i="55"/>
  <c r="F47" i="55"/>
  <c r="E47" i="55"/>
  <c r="D47" i="55"/>
  <c r="C47" i="55"/>
  <c r="K45" i="55"/>
  <c r="J45" i="55"/>
  <c r="I45" i="55"/>
  <c r="H45" i="55"/>
  <c r="G45" i="55"/>
  <c r="F45" i="55"/>
  <c r="E45" i="55"/>
  <c r="D45" i="55"/>
  <c r="C45" i="55"/>
  <c r="J24" i="45"/>
  <c r="I24" i="45"/>
  <c r="H24" i="45"/>
  <c r="G24" i="45"/>
  <c r="F24" i="45"/>
  <c r="E24" i="45"/>
  <c r="D24" i="45"/>
  <c r="J23" i="45"/>
  <c r="I23" i="45"/>
  <c r="H23" i="45"/>
  <c r="G23" i="45"/>
  <c r="F23" i="45"/>
  <c r="E23" i="45"/>
  <c r="D23" i="45"/>
  <c r="I22" i="45"/>
  <c r="H22" i="45"/>
  <c r="G22" i="45"/>
  <c r="F22" i="45"/>
  <c r="E22" i="45"/>
  <c r="D22" i="45"/>
  <c r="J21" i="45"/>
  <c r="I21" i="45"/>
  <c r="H21" i="45"/>
  <c r="G21" i="45"/>
  <c r="F21" i="45"/>
  <c r="E21" i="45"/>
  <c r="D21" i="45"/>
  <c r="J20" i="45"/>
  <c r="I20" i="45"/>
  <c r="H20" i="45"/>
  <c r="G20" i="45"/>
  <c r="F20" i="45"/>
  <c r="E20" i="45"/>
  <c r="D20" i="45"/>
  <c r="J19" i="45"/>
  <c r="I19" i="45"/>
  <c r="H19" i="45"/>
  <c r="G19" i="45"/>
  <c r="F19" i="45"/>
  <c r="E19" i="45"/>
  <c r="D19" i="45"/>
  <c r="J18" i="45"/>
  <c r="I18" i="45"/>
  <c r="H18" i="45"/>
  <c r="G18" i="45"/>
  <c r="F18" i="45"/>
  <c r="E18" i="45"/>
  <c r="D18" i="45"/>
  <c r="K17" i="45"/>
  <c r="J17" i="45"/>
  <c r="I17" i="45"/>
  <c r="H17" i="45"/>
  <c r="G17" i="45"/>
  <c r="F17" i="45"/>
  <c r="E17" i="45"/>
  <c r="N13" i="10"/>
  <c r="L21" i="10"/>
  <c r="J23" i="10"/>
  <c r="H23" i="10"/>
  <c r="E23" i="10"/>
  <c r="M16" i="10"/>
  <c r="L16" i="10"/>
  <c r="K16" i="10"/>
  <c r="J16" i="10"/>
  <c r="I16" i="10"/>
  <c r="H16" i="10"/>
  <c r="G16" i="10"/>
  <c r="F16" i="10"/>
  <c r="E16" i="10"/>
  <c r="D16" i="10"/>
  <c r="L14" i="10"/>
  <c r="L8" i="10"/>
  <c r="L22" i="32"/>
  <c r="K22" i="32"/>
  <c r="J22" i="32"/>
  <c r="I22" i="32"/>
  <c r="H22" i="32"/>
  <c r="G22" i="32"/>
  <c r="F22" i="32"/>
  <c r="E22" i="32"/>
  <c r="D22" i="32"/>
  <c r="L10" i="32"/>
  <c r="K10" i="32"/>
  <c r="J10" i="32"/>
  <c r="I10" i="32"/>
  <c r="H10" i="32"/>
  <c r="G10" i="32"/>
  <c r="F10" i="32"/>
  <c r="E10" i="32"/>
  <c r="D10" i="32"/>
  <c r="L27" i="43"/>
  <c r="K27" i="43"/>
  <c r="J27" i="43"/>
  <c r="I27" i="43"/>
  <c r="H27" i="43"/>
  <c r="G27" i="43"/>
  <c r="F27" i="43"/>
  <c r="E27" i="43"/>
  <c r="D27" i="43"/>
  <c r="L25" i="43"/>
  <c r="L23" i="43"/>
  <c r="L21" i="43"/>
  <c r="L16" i="43"/>
  <c r="K16" i="43"/>
  <c r="J16" i="43"/>
  <c r="I16" i="43"/>
  <c r="H16" i="43"/>
  <c r="G16" i="43"/>
  <c r="F16" i="43"/>
  <c r="E16" i="43"/>
  <c r="D16" i="43"/>
  <c r="L14" i="43"/>
  <c r="L12" i="43"/>
  <c r="L10" i="43"/>
  <c r="L8" i="43"/>
  <c r="M27" i="9"/>
  <c r="L27" i="9"/>
  <c r="K27" i="9"/>
  <c r="J27" i="9"/>
  <c r="I27" i="9"/>
  <c r="H27" i="9"/>
  <c r="G27" i="9"/>
  <c r="F27" i="9"/>
  <c r="E27" i="9"/>
  <c r="D27" i="9"/>
  <c r="J52" i="55"/>
  <c r="I52" i="55"/>
  <c r="H52" i="55"/>
  <c r="F52" i="55"/>
  <c r="E52" i="55"/>
  <c r="D52" i="55"/>
  <c r="K50" i="55"/>
  <c r="J50" i="55"/>
  <c r="I50" i="55"/>
  <c r="F50" i="55"/>
  <c r="E50" i="55"/>
  <c r="I48" i="55"/>
  <c r="H48" i="55"/>
  <c r="F48" i="55"/>
  <c r="E48" i="55"/>
  <c r="D48" i="55"/>
  <c r="K46" i="55"/>
  <c r="J46" i="55"/>
  <c r="I46" i="55"/>
  <c r="F46" i="55"/>
  <c r="E46" i="55"/>
  <c r="D31" i="20"/>
  <c r="N14" i="10"/>
  <c r="N15" i="10"/>
  <c r="N16" i="10"/>
  <c r="N16" i="32"/>
  <c r="M16" i="43"/>
  <c r="M27" i="43"/>
  <c r="N7" i="9"/>
  <c r="N9" i="9"/>
  <c r="N11" i="9"/>
  <c r="N13" i="9"/>
  <c r="N15" i="9"/>
  <c r="N23" i="9"/>
  <c r="N24" i="9"/>
  <c r="L50" i="55"/>
  <c r="N25" i="9"/>
  <c r="N26" i="9"/>
  <c r="L52" i="55"/>
  <c r="N27" i="9"/>
  <c r="M23" i="10"/>
  <c r="F23" i="10"/>
  <c r="L10" i="10"/>
  <c r="L23" i="10"/>
  <c r="D23" i="10"/>
  <c r="L12" i="10"/>
  <c r="K23" i="10"/>
  <c r="M21" i="10"/>
  <c r="I23" i="10"/>
  <c r="G23" i="10"/>
  <c r="I9" i="10"/>
  <c r="J7" i="32"/>
  <c r="L20" i="10"/>
  <c r="L11" i="10"/>
  <c r="I11" i="10"/>
  <c r="I20" i="10"/>
  <c r="E11" i="10"/>
  <c r="E20" i="10"/>
  <c r="J20" i="10"/>
  <c r="J11" i="10"/>
  <c r="K20" i="10"/>
  <c r="K11" i="10"/>
  <c r="M20" i="10"/>
  <c r="H11" i="10"/>
  <c r="F33" i="10"/>
  <c r="D20" i="10"/>
  <c r="G11" i="10"/>
  <c r="M7" i="32"/>
  <c r="I7" i="32"/>
  <c r="E9" i="10"/>
  <c r="F11" i="10"/>
  <c r="F20" i="10"/>
</calcChain>
</file>

<file path=xl/sharedStrings.xml><?xml version="1.0" encoding="utf-8"?>
<sst xmlns="http://schemas.openxmlformats.org/spreadsheetml/2006/main" count="1469" uniqueCount="586">
  <si>
    <t>その他有価証券評価差額金</t>
    <phoneticPr fontId="2"/>
  </si>
  <si>
    <t>Valuation Difference on Available-for-Sale Securities</t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</si>
  <si>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</si>
  <si>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</si>
  <si>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</si>
  <si>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</si>
  <si>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法人税、住民税及び事業税</t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</si>
  <si>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</si>
  <si>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減損損失</t>
    <rPh sb="0" eb="2">
      <t>ゲンソン</t>
    </rPh>
    <rPh sb="2" eb="4">
      <t>ソンシツ</t>
    </rPh>
    <phoneticPr fontId="1"/>
  </si>
  <si>
    <t>貸倒引当金の増減額（減少：△）</t>
    <rPh sb="10" eb="12">
      <t>ゲンショウ</t>
    </rPh>
    <phoneticPr fontId="1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</si>
  <si>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1"/>
  </si>
  <si>
    <t>Impairment loss</t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</si>
  <si>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</si>
  <si>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固定資産処分損益（差益：△）</t>
    <rPh sb="7" eb="8">
      <t>エキ</t>
    </rPh>
    <rPh sb="9" eb="11">
      <t>サエキ</t>
    </rPh>
    <phoneticPr fontId="2"/>
  </si>
  <si>
    <t>固定資産売却損益（差益：△）</t>
    <rPh sb="6" eb="8">
      <t>ソンエキ</t>
    </rPh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</si>
  <si>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</si>
  <si>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</si>
  <si>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</si>
  <si>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</si>
  <si>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</si>
  <si>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</si>
  <si>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</si>
  <si>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</si>
  <si>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</si>
  <si>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</si>
  <si>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</si>
  <si>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</si>
  <si>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</si>
  <si>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</si>
  <si>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</si>
  <si>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</si>
  <si>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</si>
  <si>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</si>
  <si>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</si>
  <si>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</si>
  <si>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</si>
  <si>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</si>
  <si>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Proceeds from sales of treasury stock</t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</si>
  <si>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</si>
  <si>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</si>
  <si>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＜基礎指標＞</t>
    <rPh sb="1" eb="3">
      <t>キソ</t>
    </rPh>
    <rPh sb="3" eb="5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</si>
  <si>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</si>
  <si>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</si>
  <si>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</si>
  <si>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株価収益率･･･株価/1株当たり当期純利益 * Price to Earnings Ratio = Stock Price / Earnings per Share    　</t>
    <rPh sb="2" eb="4">
      <t>カブカ</t>
    </rPh>
    <rPh sb="4" eb="6">
      <t>シュウエキ</t>
    </rPh>
    <rPh sb="6" eb="7">
      <t>リツ</t>
    </rPh>
    <rPh sb="10" eb="12">
      <t>カブカ</t>
    </rPh>
    <rPh sb="14" eb="15">
      <t>カブ</t>
    </rPh>
    <rPh sb="15" eb="16">
      <t>ア</t>
    </rPh>
    <rPh sb="18" eb="20">
      <t>トウキ</t>
    </rPh>
    <rPh sb="20" eb="23">
      <t>ジュンリエキ</t>
    </rPh>
    <phoneticPr fontId="2"/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</si>
  <si>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</si>
  <si>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</si>
  <si>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</si>
  <si>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</si>
  <si>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</si>
  <si>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</si>
  <si>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</si>
  <si>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NTTデータ</t>
    <phoneticPr fontId="2"/>
  </si>
  <si>
    <t>キュービタス</t>
    <phoneticPr fontId="2"/>
  </si>
  <si>
    <t>西友</t>
    <rPh sb="0" eb="2">
      <t>セイユウ</t>
    </rPh>
    <phoneticPr fontId="2"/>
  </si>
  <si>
    <t>＜資本の部＞</t>
    <rPh sb="1" eb="3">
      <t>シホン</t>
    </rPh>
    <rPh sb="4" eb="5">
      <t>ブ</t>
    </rPh>
    <phoneticPr fontId="2"/>
  </si>
  <si>
    <t>その他有価証券評価差額金</t>
    <phoneticPr fontId="2"/>
  </si>
  <si>
    <t>資本合計</t>
    <rPh sb="0" eb="2">
      <t>シホン</t>
    </rPh>
    <rPh sb="2" eb="4">
      <t>ゴウケイ</t>
    </rPh>
    <phoneticPr fontId="2"/>
  </si>
  <si>
    <t>負債、少数株主持分及び資本合計</t>
  </si>
  <si>
    <t>Shareholders' Equity</t>
    <phoneticPr fontId="2"/>
  </si>
  <si>
    <t>Total Shareholders' Equity</t>
    <phoneticPr fontId="2"/>
  </si>
  <si>
    <t>Total Liabilities, Minority interests and Shareholders' Equity</t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</si>
  <si>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</si>
  <si>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</si>
  <si>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総資産利益率［ROA］</t>
    <rPh sb="0" eb="3">
      <t>ソウシサン</t>
    </rPh>
    <rPh sb="3" eb="5">
      <t>リエキ</t>
    </rPh>
    <rPh sb="5" eb="6">
      <t>リツ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</si>
  <si>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</si>
  <si>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</si>
  <si>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</si>
  <si>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株価収益率［PER］（倍）</t>
    <rPh sb="0" eb="2">
      <t>カブカ</t>
    </rPh>
    <rPh sb="2" eb="4">
      <t>シュウエキ</t>
    </rPh>
    <rPh sb="4" eb="5">
      <t>リツ</t>
    </rPh>
    <phoneticPr fontId="2"/>
  </si>
  <si>
    <t>Price to Earnings Ratio [PER](Times)</t>
    <phoneticPr fontId="2"/>
  </si>
  <si>
    <t>株価純資産倍率［PBR］（倍）</t>
    <rPh sb="0" eb="2">
      <t>カブカ</t>
    </rPh>
    <rPh sb="2" eb="5">
      <t>ジュンシサン</t>
    </rPh>
    <rPh sb="5" eb="7">
      <t>バイリツ</t>
    </rPh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</si>
  <si>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</si>
  <si>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</si>
  <si>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</si>
  <si>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自己資本利益率［ROE］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</si>
  <si>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※ 自己資本利益率･･･当期純利益/期首・期末平均自己資本    * Return on Equity = Net Income / Average Equity at Beginning and End of Year</t>
    <rPh sb="2" eb="4">
      <t>ジコ</t>
    </rPh>
    <rPh sb="4" eb="6">
      <t>シホン</t>
    </rPh>
    <rPh sb="7" eb="9">
      <t>エキリツ</t>
    </rPh>
    <rPh sb="12" eb="14">
      <t>トウキ</t>
    </rPh>
    <rPh sb="14" eb="17">
      <t>ジュンリエキ</t>
    </rPh>
    <rPh sb="18" eb="20">
      <t>キシュ</t>
    </rPh>
    <rPh sb="21" eb="23">
      <t>キマツ</t>
    </rPh>
    <rPh sb="23" eb="25">
      <t>ヘイキン</t>
    </rPh>
    <rPh sb="25" eb="27">
      <t>ジコ</t>
    </rPh>
    <rPh sb="27" eb="29">
      <t>シホン</t>
    </rPh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</si>
  <si>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</si>
  <si>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</si>
  <si>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Total Capital</t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</si>
  <si>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</si>
  <si>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</si>
  <si>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Equity Ratio</t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</si>
  <si>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</si>
  <si>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>※ 自己資本比率･･･自己資本/総資本    * Equity Ratio = Equity Capital / Total Capital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ソウシホン</t>
    </rPh>
    <phoneticPr fontId="2"/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</si>
  <si>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</si>
  <si>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</si>
  <si>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</si>
  <si>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</si>
  <si>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</si>
  <si>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</si>
  <si>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</si>
  <si>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</si>
  <si>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</si>
  <si>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</si>
  <si>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</si>
  <si>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</si>
  <si>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</si>
  <si>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</si>
  <si>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</si>
  <si>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>Total Capital</t>
  </si>
  <si>
    <t>Average Total Capital at Beginning and End of Year</t>
  </si>
  <si>
    <t xml:space="preserve">Return on Equity </t>
  </si>
  <si>
    <t>Stock Indicators</t>
  </si>
  <si>
    <t>Stock Price Indicators</t>
  </si>
  <si>
    <t>Dividend Payout Ratio</t>
  </si>
  <si>
    <t>税引前当期純利益</t>
    <rPh sb="0" eb="2">
      <t>ゼイビ</t>
    </rPh>
    <rPh sb="2" eb="3">
      <t>マエ</t>
    </rPh>
    <rPh sb="3" eb="5">
      <t>トウキ</t>
    </rPh>
    <rPh sb="5" eb="8">
      <t>ジュンリエキ</t>
    </rPh>
    <phoneticPr fontId="2"/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</si>
  <si>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</si>
  <si>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</si>
  <si>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</si>
  <si>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Non-Operating Expenses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</si>
  <si>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</si>
  <si>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</si>
  <si>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</si>
  <si>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</si>
  <si>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</si>
  <si>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</si>
  <si>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</si>
  <si>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</si>
  <si>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Purchase of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</si>
  <si>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</si>
  <si>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</si>
  <si>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</si>
  <si>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</si>
  <si>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</si>
  <si>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</si>
  <si>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</si>
  <si>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</si>
  <si>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</si>
  <si>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</si>
  <si>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</si>
  <si>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</si>
  <si>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</si>
  <si>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</si>
  <si>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</si>
  <si>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</si>
  <si>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</si>
  <si>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</si>
  <si>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</si>
  <si>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</si>
  <si>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</si>
  <si>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Total Liabilities and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</si>
  <si>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</si>
  <si>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</si>
  <si>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</si>
  <si>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</si>
  <si>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</si>
  <si>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</si>
  <si>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</si>
  <si>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</si>
  <si>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</si>
  <si>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</si>
  <si>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</si>
  <si>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</si>
  <si>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</si>
  <si>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</si>
  <si>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</si>
  <si>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</si>
  <si>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</si>
  <si>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</si>
  <si>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</si>
  <si>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</si>
  <si>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</si>
  <si>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</si>
  <si>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</si>
  <si>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</si>
  <si>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</si>
  <si>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</si>
  <si>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</si>
  <si>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</si>
  <si>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</si>
  <si>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</si>
  <si>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</si>
  <si>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</si>
  <si>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</si>
  <si>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</si>
  <si>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</si>
  <si>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</si>
  <si>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</si>
  <si>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</si>
  <si>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</si>
  <si>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</si>
  <si>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</si>
  <si>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</si>
  <si>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</si>
  <si>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</si>
  <si>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</si>
  <si>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</si>
  <si>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</si>
  <si>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</si>
  <si>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</si>
  <si>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</si>
  <si>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</si>
  <si>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</si>
  <si>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期末時価総額(連結)（百万円）</t>
    <rPh sb="0" eb="2">
      <t>キマツ</t>
    </rPh>
    <rPh sb="2" eb="4">
      <t>ジカ</t>
    </rPh>
    <rPh sb="4" eb="6">
      <t>ソウガク</t>
    </rPh>
    <rPh sb="7" eb="9">
      <t>レンケツ</t>
    </rPh>
    <rPh sb="11" eb="14">
      <t>ヒャクマンエン</t>
    </rPh>
    <phoneticPr fontId="2"/>
  </si>
  <si>
    <t>期末発行済株式数(連結)（千株）</t>
    <rPh sb="0" eb="2">
      <t>キマツ</t>
    </rPh>
    <rPh sb="2" eb="4">
      <t>ハッコウ</t>
    </rPh>
    <rPh sb="4" eb="5">
      <t>ズ</t>
    </rPh>
    <rPh sb="5" eb="7">
      <t>カブシキ</t>
    </rPh>
    <rPh sb="7" eb="8">
      <t>カズ</t>
    </rPh>
    <rPh sb="9" eb="11">
      <t>レンケツ</t>
    </rPh>
    <rPh sb="13" eb="14">
      <t>セン</t>
    </rPh>
    <rPh sb="14" eb="15">
      <t>カブ</t>
    </rPh>
    <phoneticPr fontId="2"/>
  </si>
  <si>
    <t>期末株価（円）</t>
    <rPh sb="0" eb="2">
      <t>キマツ</t>
    </rPh>
    <rPh sb="2" eb="4">
      <t>カブカ</t>
    </rPh>
    <rPh sb="5" eb="6">
      <t>エン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</si>
  <si>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</si>
  <si>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</si>
  <si>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</si>
  <si>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</si>
  <si>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</si>
  <si>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</si>
  <si>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ソフトウェア</t>
    <phoneticPr fontId="2"/>
  </si>
  <si>
    <t>Cash and Deposits</t>
  </si>
  <si>
    <t>Notes and Accounts Receivable-trade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</si>
  <si>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</si>
  <si>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</si>
  <si>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</si>
  <si>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</si>
  <si>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</si>
  <si>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</si>
  <si>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</si>
  <si>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</si>
  <si>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</si>
  <si>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</si>
  <si>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</si>
  <si>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</si>
  <si>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</si>
  <si>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</si>
  <si>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</si>
  <si>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</si>
  <si>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</si>
  <si>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</si>
  <si>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</si>
  <si>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</si>
  <si>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</si>
  <si>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</si>
  <si>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>Extraordinary Loss</t>
  </si>
  <si>
    <t xml:space="preserve">Income before Income Taxes </t>
  </si>
  <si>
    <t>Total Income Taxes</t>
  </si>
  <si>
    <t>Gross  Profit</t>
  </si>
  <si>
    <t>Depreciation and Amortization</t>
  </si>
  <si>
    <t>Directors' Bonuses</t>
  </si>
  <si>
    <t>Proceeds from Sales of Investment Securities</t>
  </si>
  <si>
    <t>Cash Dividends Paid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</si>
  <si>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</si>
  <si>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</si>
  <si>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</si>
  <si>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</si>
  <si>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</si>
  <si>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</si>
  <si>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</si>
  <si>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</si>
  <si>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</si>
  <si>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</si>
  <si>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</si>
  <si>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</si>
  <si>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</si>
  <si>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</si>
  <si>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</si>
  <si>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</si>
  <si>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</si>
  <si>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</si>
  <si>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</si>
  <si>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期首・期末平均自己資本</t>
    <rPh sb="0" eb="2">
      <t>キシュ</t>
    </rPh>
    <rPh sb="3" eb="5">
      <t>キマツ</t>
    </rPh>
    <rPh sb="5" eb="7">
      <t>ヘイキン</t>
    </rPh>
    <rPh sb="7" eb="9">
      <t>ジコ</t>
    </rPh>
    <rPh sb="9" eb="11">
      <t>シホン</t>
    </rPh>
    <phoneticPr fontId="2"/>
  </si>
  <si>
    <t>総資本</t>
    <rPh sb="0" eb="3">
      <t>ソウシホン</t>
    </rPh>
    <phoneticPr fontId="2"/>
  </si>
  <si>
    <t>＜1株当たり指標＞</t>
    <rPh sb="1" eb="3">
      <t>ヒトカブ</t>
    </rPh>
    <rPh sb="3" eb="4">
      <t>ア</t>
    </rPh>
    <rPh sb="6" eb="8">
      <t>シヒョウ</t>
    </rPh>
    <phoneticPr fontId="2"/>
  </si>
  <si>
    <t>＜株価指標＞</t>
    <rPh sb="1" eb="3">
      <t>カブカ</t>
    </rPh>
    <rPh sb="3" eb="5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</si>
  <si>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</si>
  <si>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</si>
  <si>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法人税等合計</t>
    <rPh sb="0" eb="4">
      <t>ホウジンゼイトウ</t>
    </rPh>
    <rPh sb="4" eb="6">
      <t>ゴウケイ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</si>
  <si>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</si>
  <si>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</si>
  <si>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</si>
  <si>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</si>
  <si>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</si>
  <si>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</si>
  <si>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 xml:space="preserve">配当性向 </t>
    <rPh sb="0" eb="2">
      <t>ハイトウ</t>
    </rPh>
    <rPh sb="2" eb="4">
      <t>セイコウ</t>
    </rPh>
    <phoneticPr fontId="2"/>
  </si>
  <si>
    <t xml:space="preserve">配当利回り </t>
    <rPh sb="0" eb="2">
      <t>ハイトウ</t>
    </rPh>
    <rPh sb="2" eb="4">
      <t>リマワ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</si>
  <si>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</si>
  <si>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</si>
  <si>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</si>
  <si>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</si>
  <si>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</si>
  <si>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</si>
  <si>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Capital and Assets Indicators</t>
  </si>
  <si>
    <t>Equity Capital</t>
  </si>
  <si>
    <t>上半期　1st Half</t>
    <rPh sb="0" eb="1">
      <t>ウエ</t>
    </rPh>
    <rPh sb="1" eb="3">
      <t>ハンキ</t>
    </rPh>
    <phoneticPr fontId="2"/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</si>
  <si>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</si>
  <si>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投資指標　</t>
    </r>
    <r>
      <rPr>
        <sz val="8"/>
        <color indexed="24"/>
        <rFont val="ＭＳ 明朝"/>
        <family val="1"/>
        <charset val="128"/>
      </rPr>
      <t>Return Indicators</t>
    </r>
    <rPh sb="0" eb="2">
      <t>トウシ</t>
    </rPh>
    <rPh sb="2" eb="4">
      <t>シヒョウ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</si>
  <si>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</si>
  <si>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</si>
  <si>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</si>
  <si>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個別損益計算書　</t>
    </r>
    <r>
      <rPr>
        <sz val="8"/>
        <color indexed="24"/>
        <rFont val="ＭＳ 明朝"/>
        <family val="1"/>
        <charset val="128"/>
      </rPr>
      <t>Non-Consolidated Statements of Income</t>
    </r>
    <rPh sb="0" eb="2">
      <t>コベツ</t>
    </rPh>
    <rPh sb="2" eb="4">
      <t>ソンエキ</t>
    </rPh>
    <rPh sb="4" eb="6">
      <t>ケイサン</t>
    </rPh>
    <rPh sb="6" eb="7">
      <t>ショ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</si>
  <si>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</si>
  <si>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</si>
  <si>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</si>
  <si>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仕掛品</t>
    <rPh sb="0" eb="2">
      <t>シカカリ</t>
    </rPh>
    <rPh sb="2" eb="3">
      <t>ヒン</t>
    </rPh>
    <phoneticPr fontId="2"/>
  </si>
  <si>
    <t>Work in Prosess</t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</si>
  <si>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</si>
  <si>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</si>
  <si>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Other</t>
    <phoneticPr fontId="2"/>
  </si>
  <si>
    <t>Equipment</t>
    <phoneticPr fontId="2"/>
  </si>
  <si>
    <t>敷金</t>
    <rPh sb="0" eb="2">
      <t>シキキン</t>
    </rPh>
    <phoneticPr fontId="2"/>
  </si>
  <si>
    <t>Lease deposits</t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</si>
  <si>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</si>
  <si>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</si>
  <si>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</si>
  <si>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Reserve for Bonuses</t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</si>
  <si>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</si>
  <si>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</si>
  <si>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</si>
  <si>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>Credit Saison Co.,Ltd.</t>
    <phoneticPr fontId="2"/>
  </si>
  <si>
    <t>NTT DATA CORPORATION</t>
    <phoneticPr fontId="2"/>
  </si>
  <si>
    <t>Qubitous Co.,Ltd.</t>
    <phoneticPr fontId="2"/>
  </si>
  <si>
    <t>SEIYU</t>
    <phoneticPr fontId="2"/>
  </si>
  <si>
    <t>－</t>
  </si>
  <si>
    <t>△ 0</t>
  </si>
  <si>
    <t>BPO</t>
  </si>
  <si>
    <t>入力用(千円単位まで)</t>
    <rPh sb="0" eb="3">
      <t>ニュウリョクヨウ</t>
    </rPh>
    <rPh sb="4" eb="6">
      <t>センエン</t>
    </rPh>
    <rPh sb="6" eb="8">
      <t>タンイ</t>
    </rPh>
    <phoneticPr fontId="2"/>
  </si>
  <si>
    <t>純資産(自己資本)合計</t>
    <rPh sb="0" eb="3">
      <t>ジュンシサン</t>
    </rPh>
    <rPh sb="4" eb="6">
      <t>ジコ</t>
    </rPh>
    <rPh sb="6" eb="8">
      <t>シホン</t>
    </rPh>
    <rPh sb="9" eb="11">
      <t>ゴウケイ</t>
    </rPh>
    <phoneticPr fontId="2"/>
  </si>
  <si>
    <t>税金等調整前当期純利益</t>
    <rPh sb="0" eb="2">
      <t>ゼイキン</t>
    </rPh>
    <rPh sb="2" eb="3">
      <t>ナド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</si>
  <si>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期首・期末平均総資産</t>
    <rPh sb="0" eb="2">
      <t>キシュ</t>
    </rPh>
    <rPh sb="3" eb="5">
      <t>キマツ</t>
    </rPh>
    <rPh sb="5" eb="7">
      <t>ヘイキン</t>
    </rPh>
    <rPh sb="7" eb="10">
      <t>ソウシサン</t>
    </rPh>
    <phoneticPr fontId="2"/>
  </si>
  <si>
    <t>１株当たり配当額（円）</t>
    <rPh sb="1" eb="2">
      <t>カブ</t>
    </rPh>
    <rPh sb="2" eb="3">
      <t>ア</t>
    </rPh>
    <rPh sb="5" eb="8">
      <t>ハイトウガク</t>
    </rPh>
    <rPh sb="9" eb="10">
      <t>エン</t>
    </rPh>
    <phoneticPr fontId="2"/>
  </si>
  <si>
    <t>※ 配当利回り…1株あたり配当額/期末株価　* Dividend Yield = Dividends per Share / Stock Price</t>
    <rPh sb="2" eb="4">
      <t>ハイトウ</t>
    </rPh>
    <rPh sb="4" eb="6">
      <t>リマワ</t>
    </rPh>
    <rPh sb="19" eb="21">
      <t>カブカ</t>
    </rPh>
    <phoneticPr fontId="2"/>
  </si>
  <si>
    <t>計算用(千円単位まで)</t>
    <rPh sb="0" eb="2">
      <t>ケイサン</t>
    </rPh>
    <rPh sb="2" eb="3">
      <t>ヨウ</t>
    </rPh>
    <rPh sb="4" eb="6">
      <t>センエン</t>
    </rPh>
    <rPh sb="6" eb="8">
      <t>タンイ</t>
    </rPh>
    <phoneticPr fontId="2"/>
  </si>
  <si>
    <t>連結</t>
    <rPh sb="0" eb="2">
      <t>レンケツ</t>
    </rPh>
    <phoneticPr fontId="2"/>
  </si>
  <si>
    <t>単体</t>
    <rPh sb="0" eb="2">
      <t>タンタイ</t>
    </rPh>
    <phoneticPr fontId="2"/>
  </si>
  <si>
    <t>上半期数値</t>
    <rPh sb="0" eb="3">
      <t>カミハンキ</t>
    </rPh>
    <rPh sb="3" eb="5">
      <t>スウチ</t>
    </rPh>
    <phoneticPr fontId="2"/>
  </si>
  <si>
    <t>下半期数値</t>
    <rPh sb="0" eb="3">
      <t>シモハンキ</t>
    </rPh>
    <rPh sb="3" eb="5">
      <t>スウチ</t>
    </rPh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</si>
  <si>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</si>
  <si>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</si>
  <si>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</si>
  <si>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</si>
  <si>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</si>
  <si>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</si>
  <si>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</si>
  <si>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</si>
  <si>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Total Noncurrent Assets</t>
    <phoneticPr fontId="2"/>
  </si>
  <si>
    <t>Noncurrent Assets Turnover</t>
    <phoneticPr fontId="2"/>
  </si>
  <si>
    <t>E-mail:ir9640@saison.co.jp</t>
  </si>
  <si>
    <t>《IR担当窓口》</t>
    <phoneticPr fontId="30"/>
  </si>
  <si>
    <t>Total Sales by Segment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</si>
  <si>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</si>
  <si>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</si>
  <si>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</si>
  <si>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</si>
  <si>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</si>
  <si>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</si>
  <si>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</si>
  <si>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</si>
  <si>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</si>
  <si>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Noncurrent Assets</t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</si>
  <si>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</si>
  <si>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</si>
  <si>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</si>
  <si>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</si>
  <si>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</si>
  <si>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１株当たり当期純利益［EPS］(円)</t>
    <rPh sb="1" eb="2">
      <t>カブ</t>
    </rPh>
    <rPh sb="2" eb="3">
      <t>ア</t>
    </rPh>
    <rPh sb="5" eb="7">
      <t>トウキ</t>
    </rPh>
    <rPh sb="7" eb="10">
      <t>ジュンリエキ</t>
    </rPh>
    <rPh sb="16" eb="17">
      <t>エン</t>
    </rPh>
    <phoneticPr fontId="2"/>
  </si>
  <si>
    <t>１株当たり純資産額［BPS］(円)</t>
    <rPh sb="1" eb="2">
      <t>カブ</t>
    </rPh>
    <rPh sb="2" eb="3">
      <t>ア</t>
    </rPh>
    <rPh sb="5" eb="8">
      <t>ジュンシサン</t>
    </rPh>
    <rPh sb="8" eb="9">
      <t>ガク</t>
    </rPh>
    <rPh sb="15" eb="16">
      <t>エン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</si>
  <si>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</si>
  <si>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</si>
  <si>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</si>
  <si>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</si>
  <si>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</si>
  <si>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</si>
  <si>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</si>
  <si>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</si>
  <si>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旧セグメント別売上高</t>
    <rPh sb="0" eb="1">
      <t>キュウ</t>
    </rPh>
    <rPh sb="6" eb="7">
      <t>ベツ</t>
    </rPh>
    <rPh sb="7" eb="9">
      <t>ウリアゲ</t>
    </rPh>
    <rPh sb="9" eb="10">
      <t>ダカ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</si>
  <si>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</si>
  <si>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Total Sales by Previous Segment</t>
    <phoneticPr fontId="2"/>
  </si>
  <si>
    <t>情報処理サービス</t>
    <rPh sb="0" eb="2">
      <t>ジョウホウ</t>
    </rPh>
    <rPh sb="2" eb="4">
      <t>ショリ</t>
    </rPh>
    <phoneticPr fontId="2"/>
  </si>
  <si>
    <t>システム開発</t>
    <rPh sb="4" eb="6">
      <t>カイハツ</t>
    </rPh>
    <phoneticPr fontId="2"/>
  </si>
  <si>
    <t>パッケージ販売</t>
    <rPh sb="5" eb="7">
      <t>ハンバイ</t>
    </rPh>
    <phoneticPr fontId="2"/>
  </si>
  <si>
    <t>システム・機器販売等</t>
    <rPh sb="5" eb="7">
      <t>キキ</t>
    </rPh>
    <rPh sb="7" eb="9">
      <t>ハンバイ</t>
    </rPh>
    <rPh sb="9" eb="10">
      <t>ナド</t>
    </rPh>
    <phoneticPr fontId="2"/>
  </si>
  <si>
    <t>システム構築・運用事業</t>
    <rPh sb="4" eb="6">
      <t>コウチク</t>
    </rPh>
    <rPh sb="7" eb="9">
      <t>ウンヨウ</t>
    </rPh>
    <rPh sb="9" eb="11">
      <t>ジギョウ</t>
    </rPh>
    <phoneticPr fontId="2"/>
  </si>
  <si>
    <t>パッケージ事業</t>
    <rPh sb="5" eb="7">
      <t>ジギョウ</t>
    </rPh>
    <phoneticPr fontId="2"/>
  </si>
  <si>
    <t>パッケージ付帯サービス</t>
    <rPh sb="5" eb="7">
      <t>フタイ</t>
    </rPh>
    <phoneticPr fontId="2"/>
  </si>
  <si>
    <t>Information Processing Service</t>
    <phoneticPr fontId="2"/>
  </si>
  <si>
    <t>System Development</t>
    <phoneticPr fontId="2"/>
  </si>
  <si>
    <t>Packaged Software Business</t>
    <phoneticPr fontId="2"/>
  </si>
  <si>
    <t>Sales of Packaged Software</t>
    <phoneticPr fontId="2"/>
  </si>
  <si>
    <t>Services with Packaged Software</t>
    <phoneticPr fontId="2"/>
  </si>
  <si>
    <t>Systems Construction and Operation Business</t>
    <phoneticPr fontId="2"/>
  </si>
  <si>
    <t>Sales of System and Equipment</t>
    <phoneticPr fontId="2"/>
  </si>
  <si>
    <t>Gain on redemption of investment securities</t>
  </si>
  <si>
    <t>Repayments of lease obligations</t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</si>
  <si>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</si>
  <si>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※ 総資産利益率･･･経常利益/期首・期末平均総資産    * Return on Assets = Ordinary Income / Average Total Assets at Beginning and End of Year</t>
    <rPh sb="2" eb="5">
      <t>ソウシサン</t>
    </rPh>
    <rPh sb="5" eb="7">
      <t>リエキ</t>
    </rPh>
    <rPh sb="7" eb="8">
      <t>リツ</t>
    </rPh>
    <rPh sb="11" eb="13">
      <t>ケイジョウ</t>
    </rPh>
    <rPh sb="13" eb="15">
      <t>リエキ</t>
    </rPh>
    <rPh sb="16" eb="18">
      <t>キシュ</t>
    </rPh>
    <rPh sb="19" eb="21">
      <t>キマツ</t>
    </rPh>
    <rPh sb="21" eb="23">
      <t>ヘイキン</t>
    </rPh>
    <rPh sb="23" eb="26">
      <t>ソウシサン</t>
    </rPh>
    <phoneticPr fontId="2"/>
  </si>
  <si>
    <t>-</t>
    <phoneticPr fontId="2"/>
  </si>
  <si>
    <t>のれん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</si>
  <si>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</si>
  <si>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</si>
  <si>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Goodwill</t>
    <phoneticPr fontId="2"/>
  </si>
  <si>
    <t>Accumulated other comprehensive income</t>
    <phoneticPr fontId="2"/>
  </si>
  <si>
    <t>Total accumulated other comprehensive income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</si>
  <si>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</si>
  <si>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</si>
  <si>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</si>
  <si>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Remeasurements of defined benefit plans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</si>
  <si>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</si>
  <si>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</si>
  <si>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r>
      <t>連結半期業績　</t>
    </r>
    <r>
      <rPr>
        <sz val="8"/>
        <color indexed="24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</si>
  <si>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t>Accrued expenses</t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</si>
  <si>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</si>
  <si>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</si>
  <si>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</si>
  <si>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</si>
  <si>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2016(予)</t>
    <rPh sb="5" eb="6">
      <t>ヨ</t>
    </rPh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</si>
  <si>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1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</si>
  <si>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</si>
  <si>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</si>
  <si>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</si>
  <si>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</si>
  <si>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1"/>
  </si>
  <si>
    <t>Provision for product warranties</t>
    <phoneticPr fontId="2"/>
  </si>
  <si>
    <t>（未定）</t>
    <rPh sb="1" eb="3">
      <t>ミテイ</t>
    </rPh>
    <phoneticPr fontId="2"/>
  </si>
  <si>
    <t>Financial Data</t>
    <phoneticPr fontId="2"/>
  </si>
  <si>
    <t>-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</si>
  <si>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</si>
  <si>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※前期(2015年)より売上計上基準を変更しており、前々期(2014年)については遡及処理後の数値を記載</t>
    <rPh sb="1" eb="3">
      <t>ゼンキ</t>
    </rPh>
    <rPh sb="26" eb="28">
      <t>ゼンゼン</t>
    </rPh>
    <rPh sb="28" eb="29">
      <t>キ</t>
    </rPh>
    <rPh sb="34" eb="35">
      <t>ネン</t>
    </rPh>
    <phoneticPr fontId="2"/>
  </si>
  <si>
    <t xml:space="preserve">
単位：百万円 ／ Unit：\million</t>
    <rPh sb="1" eb="3">
      <t>タンイ</t>
    </rPh>
    <rPh sb="4" eb="7">
      <t>ヒャクマンエン</t>
    </rPh>
    <phoneticPr fontId="2"/>
  </si>
  <si>
    <t>下半期　2nd Half</t>
    <rPh sb="0" eb="1">
      <t>シモ</t>
    </rPh>
    <rPh sb="1" eb="3">
      <t>ハンキ</t>
    </rPh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</si>
  <si>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</si>
  <si>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Provision for compensation for damages</t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</si>
  <si>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</si>
  <si>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１年内返済予定の長期借入金</t>
    <rPh sb="1" eb="3">
      <t>ネンナイ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</si>
  <si>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payable</t>
    <phoneticPr fontId="2"/>
  </si>
  <si>
    <t>Long-term loans payable</t>
    <phoneticPr fontId="2"/>
  </si>
  <si>
    <t>2017(予)</t>
    <rPh sb="5" eb="6">
      <t>ヨ</t>
    </rPh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</si>
  <si>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</si>
  <si>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</si>
  <si>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親会社株主に帰属する当期純利益又は純損失(△)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rPh sb="15" eb="16">
      <t>マタ</t>
    </rPh>
    <rPh sb="17" eb="18">
      <t>ジュン</t>
    </rPh>
    <rPh sb="18" eb="20">
      <t>ソンシツ</t>
    </rPh>
    <phoneticPr fontId="2"/>
  </si>
  <si>
    <t>Net income(loss)</t>
  </si>
  <si>
    <t>Profit (loss) attributable to non-controlling interests</t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</si>
  <si>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</si>
  <si>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Operating Income(Loss)</t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</si>
  <si>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</si>
  <si>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</si>
  <si>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Ordinary Income(Loss)</t>
    <phoneticPr fontId="2"/>
  </si>
  <si>
    <t>Extraordinary Loss</t>
    <phoneticPr fontId="2"/>
  </si>
  <si>
    <t>Provision of Reserve for Loss on Datacenter Relocation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</si>
  <si>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</si>
  <si>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</si>
  <si>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Income Taxes-Current</t>
    <phoneticPr fontId="2"/>
  </si>
  <si>
    <t>Income Taxes-Deferred</t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</si>
  <si>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</si>
  <si>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Non-controlling interests</t>
    <phoneticPr fontId="2"/>
  </si>
  <si>
    <t>※2007-2015年度は参考値</t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</si>
  <si>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</si>
  <si>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</si>
  <si>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</si>
  <si>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</si>
  <si>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</si>
  <si>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Amortization of goodwill</t>
    <phoneticPr fontId="2"/>
  </si>
  <si>
    <t>Loss (Gain) on transfer of business</t>
    <phoneticPr fontId="2"/>
  </si>
  <si>
    <t>Increase (Decrease) in Allowance for Doubtful Accounts</t>
    <phoneticPr fontId="2"/>
  </si>
  <si>
    <t>Increase (Decrease) in Reserve for Bonuses</t>
    <phoneticPr fontId="2"/>
  </si>
  <si>
    <t>Increase (Decrease) in provision for loss on order received</t>
    <phoneticPr fontId="2"/>
  </si>
  <si>
    <t>Increase (Decrease) in provision for loss on　cancellation of a contract</t>
    <phoneticPr fontId="2"/>
  </si>
  <si>
    <t>Increase (Decrease) in provision for product warranties</t>
    <phoneticPr fontId="2"/>
  </si>
  <si>
    <t>Increase (Decrease) in provision for compensation for damages</t>
    <phoneticPr fontId="2"/>
  </si>
  <si>
    <t>Increase (Decrease) in provision for early retirement expense reserve fund</t>
    <phoneticPr fontId="2"/>
  </si>
  <si>
    <t>役員退職慰労引当金の増減額（減少：△）</t>
    <phoneticPr fontId="2"/>
  </si>
  <si>
    <t>Increase (Decrease) in Reserve for Directors' Retirement Benefits</t>
    <phoneticPr fontId="2"/>
  </si>
  <si>
    <t>Increase (Decrease) in Net defined benefit liability</t>
    <phoneticPr fontId="2"/>
  </si>
  <si>
    <t>Increase (Decrease) in Reserve for Relocation of Datacenter</t>
    <phoneticPr fontId="2"/>
  </si>
  <si>
    <t>受取利息及び受取配当金</t>
    <phoneticPr fontId="2"/>
  </si>
  <si>
    <t>Interest and Dividends Income</t>
    <phoneticPr fontId="2"/>
  </si>
  <si>
    <t>Interest</t>
    <phoneticPr fontId="2"/>
  </si>
  <si>
    <t>Exchange Gain and Loss</t>
    <phoneticPr fontId="2"/>
  </si>
  <si>
    <t>Loss (gain) on Disposal of Fixed Assets</t>
    <phoneticPr fontId="2"/>
  </si>
  <si>
    <t>Loss (gain) on Sales of Fixed Assets</t>
    <phoneticPr fontId="2"/>
  </si>
  <si>
    <t>Loss (gain) on Valuation of Software</t>
    <phoneticPr fontId="2"/>
  </si>
  <si>
    <t>Loss (gain) on Compound Instrument</t>
    <phoneticPr fontId="2"/>
  </si>
  <si>
    <t>Loss (gain) on Investments in Partnership</t>
    <phoneticPr fontId="2"/>
  </si>
  <si>
    <t>Loss on Golf-Club Membership</t>
    <phoneticPr fontId="2"/>
  </si>
  <si>
    <t>Loss (gain) on Valuation of Investment Securities</t>
    <phoneticPr fontId="2"/>
  </si>
  <si>
    <t>Loss (gain) on sales of Investment Securities</t>
    <phoneticPr fontId="2"/>
  </si>
  <si>
    <t>Loss on Right of Telephone</t>
    <phoneticPr fontId="2"/>
  </si>
  <si>
    <t>Interest and Dividends Income Received/Interest Paid</t>
    <phoneticPr fontId="2"/>
  </si>
  <si>
    <t>営業活動によるキャッシュ・フロー</t>
    <phoneticPr fontId="2"/>
  </si>
  <si>
    <t>非表示</t>
    <rPh sb="0" eb="3">
      <t>ヒヒョウジ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</si>
  <si>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</si>
  <si>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Loss on transfer of business</t>
    <phoneticPr fontId="2"/>
  </si>
  <si>
    <t>Purchase of Tangible and Intangible Fixed Assets</t>
    <phoneticPr fontId="2"/>
  </si>
  <si>
    <t>Loss on retirement of Property, Plant and Equipment</t>
    <phoneticPr fontId="2"/>
  </si>
  <si>
    <t>Gain on sales of Tangible and Intangible Fixed Assets</t>
    <phoneticPr fontId="2"/>
  </si>
  <si>
    <t>Payments for Lease and Guarantee Deposits</t>
    <phoneticPr fontId="2"/>
  </si>
  <si>
    <t>Proceeds from Collection of Lease and Guarantee Deposits</t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</si>
  <si>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</si>
  <si>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Increase in short-term loans payable</t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</si>
  <si>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</si>
  <si>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Increase by the sale and buy on the installment plan back</t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</si>
  <si>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</si>
  <si>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Purchase by the sale and buy on the installment plan back</t>
    <phoneticPr fontId="2"/>
  </si>
  <si>
    <t>Purchase of treasury stock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</si>
  <si>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2"/>
  </si>
  <si>
    <t>Expenditure by the acquisition of subsidiary stocks</t>
    <phoneticPr fontId="2"/>
  </si>
  <si>
    <t>Cash and Cash Equivalents at Beginning of Period</t>
    <phoneticPr fontId="2"/>
  </si>
  <si>
    <t>Cash and Cash Equivalents at End of Period</t>
    <phoneticPr fontId="2"/>
  </si>
  <si>
    <t>-</t>
  </si>
  <si>
    <t>★連PLのシートから値貼付↓↓</t>
    <rPh sb="1" eb="2">
      <t>レン</t>
    </rPh>
    <rPh sb="10" eb="11">
      <t>アタイ</t>
    </rPh>
    <rPh sb="11" eb="13">
      <t>ハリツケ</t>
    </rPh>
    <phoneticPr fontId="2"/>
  </si>
  <si>
    <t>※↑で表示していない年度も、１年前までは使うからけしちゃだめ！！</t>
    <rPh sb="3" eb="5">
      <t>ヒョウジ</t>
    </rPh>
    <rPh sb="10" eb="12">
      <t>ネンド</t>
    </rPh>
    <rPh sb="15" eb="17">
      <t>ネンマエ</t>
    </rPh>
    <rPh sb="20" eb="21">
      <t>ツカ</t>
    </rPh>
    <phoneticPr fontId="2"/>
  </si>
  <si>
    <t>※非支配除く</t>
    <rPh sb="1" eb="2">
      <t>ヒ</t>
    </rPh>
    <rPh sb="2" eb="4">
      <t>シハイ</t>
    </rPh>
    <rPh sb="4" eb="5">
      <t>ノゾ</t>
    </rPh>
    <phoneticPr fontId="2"/>
  </si>
  <si>
    <t>↑</t>
    <phoneticPr fontId="2"/>
  </si>
  <si>
    <t>非支配株主持分</t>
    <rPh sb="0" eb="1">
      <t>ヒ</t>
    </rPh>
    <rPh sb="1" eb="3">
      <t>シハイ</t>
    </rPh>
    <rPh sb="3" eb="5">
      <t>カブヌシ</t>
    </rPh>
    <rPh sb="5" eb="6">
      <t>モ</t>
    </rPh>
    <rPh sb="6" eb="7">
      <t>ブン</t>
    </rPh>
    <phoneticPr fontId="2"/>
  </si>
  <si>
    <t>Profit (loss) attributable to owners of parent</t>
    <phoneticPr fontId="2"/>
  </si>
  <si>
    <t>親会社株主に帰属する当期純利益　Profit (loss) attributable to owners of parent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</si>
  <si>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法人税等の支払額及び法人税等の還付額</t>
    <rPh sb="0" eb="4">
      <t>ホウジンゼイトウ</t>
    </rPh>
    <rPh sb="5" eb="7">
      <t>シハライ</t>
    </rPh>
    <rPh sb="7" eb="8">
      <t>ガク</t>
    </rPh>
    <rPh sb="8" eb="9">
      <t>オヨ</t>
    </rPh>
    <rPh sb="10" eb="13">
      <t>ホウジンゼイ</t>
    </rPh>
    <rPh sb="13" eb="14">
      <t>トウ</t>
    </rPh>
    <rPh sb="15" eb="17">
      <t>カンプ</t>
    </rPh>
    <rPh sb="17" eb="18">
      <t>ガク</t>
    </rPh>
    <phoneticPr fontId="2"/>
  </si>
  <si>
    <t>Income Taxes Paid/Income taxes refund</t>
    <phoneticPr fontId="2"/>
  </si>
  <si>
    <t>投資有価証券償還損益（差益：△）</t>
    <rPh sb="0" eb="2">
      <t>トウシ</t>
    </rPh>
    <rPh sb="2" eb="4">
      <t>ユウカ</t>
    </rPh>
    <rPh sb="4" eb="6">
      <t>ショウケン</t>
    </rPh>
    <rPh sb="6" eb="8">
      <t>ショウカン</t>
    </rPh>
    <rPh sb="8" eb="10">
      <t>ソンエキ</t>
    </rPh>
    <rPh sb="11" eb="13">
      <t>サエキ</t>
    </rPh>
    <phoneticPr fontId="2"/>
  </si>
  <si>
    <t>Loss (gain) on redemption of investment securities</t>
    <phoneticPr fontId="2"/>
  </si>
  <si>
    <t>※2015年度より売上計上基準を変更しており、2014年度については遡及処理後の数値を記載</t>
    <rPh sb="6" eb="7">
      <t>ド</t>
    </rPh>
    <rPh sb="27" eb="28">
      <t>ネン</t>
    </rPh>
    <rPh sb="28" eb="29">
      <t>ド</t>
    </rPh>
    <phoneticPr fontId="2"/>
  </si>
  <si>
    <t>※ 固定資産回転率･･･売上高/期首・期末平均固定資産    * Property, Plant and Equipment Turnover = Net Sales / Average Property, Plant and Equipment at Beginning and End of Year</t>
    <rPh sb="2" eb="4">
      <t>コテイ</t>
    </rPh>
    <rPh sb="4" eb="6">
      <t>シサン</t>
    </rPh>
    <rPh sb="6" eb="8">
      <t>カイテン</t>
    </rPh>
    <rPh sb="8" eb="9">
      <t>リツ</t>
    </rPh>
    <rPh sb="12" eb="14">
      <t>ウリアゲ</t>
    </rPh>
    <rPh sb="14" eb="15">
      <t>ダカ</t>
    </rPh>
    <rPh sb="16" eb="18">
      <t>キシュ</t>
    </rPh>
    <rPh sb="19" eb="21">
      <t>キマツ</t>
    </rPh>
    <rPh sb="21" eb="23">
      <t>ヘイキン</t>
    </rPh>
    <rPh sb="23" eb="25">
      <t>コテイ</t>
    </rPh>
    <rPh sb="25" eb="27">
      <t>シサン</t>
    </rPh>
    <phoneticPr fontId="2"/>
  </si>
  <si>
    <t>売上総
利益率</t>
    <rPh sb="0" eb="2">
      <t>ウリアゲ</t>
    </rPh>
    <rPh sb="2" eb="3">
      <t>ソウ</t>
    </rPh>
    <rPh sb="4" eb="6">
      <t>リエキ</t>
    </rPh>
    <rPh sb="6" eb="7">
      <t>リツ</t>
    </rPh>
    <phoneticPr fontId="2"/>
  </si>
  <si>
    <t>売上高営
業利益率</t>
    <rPh sb="0" eb="2">
      <t>ウリアゲ</t>
    </rPh>
    <rPh sb="2" eb="3">
      <t>ダカ</t>
    </rPh>
    <rPh sb="3" eb="4">
      <t>エイ</t>
    </rPh>
    <rPh sb="5" eb="6">
      <t>ナリ</t>
    </rPh>
    <rPh sb="6" eb="8">
      <t>リエキ</t>
    </rPh>
    <rPh sb="8" eb="9">
      <t>リツ</t>
    </rPh>
    <phoneticPr fontId="2"/>
  </si>
  <si>
    <t>売上高経
常利益率</t>
    <rPh sb="0" eb="2">
      <t>ウリアゲ</t>
    </rPh>
    <rPh sb="2" eb="3">
      <t>ダカ</t>
    </rPh>
    <rPh sb="3" eb="4">
      <t>キョウ</t>
    </rPh>
    <rPh sb="5" eb="6">
      <t>ヅネ</t>
    </rPh>
    <rPh sb="6" eb="8">
      <t>リエキ</t>
    </rPh>
    <rPh sb="8" eb="9">
      <t>リツ</t>
    </rPh>
    <phoneticPr fontId="2"/>
  </si>
  <si>
    <t>売上高
当期純
利益率</t>
    <rPh sb="0" eb="2">
      <t>ウリアゲ</t>
    </rPh>
    <rPh sb="2" eb="3">
      <t>ダカ</t>
    </rPh>
    <rPh sb="4" eb="6">
      <t>トウキ</t>
    </rPh>
    <rPh sb="6" eb="7">
      <t>ジュン</t>
    </rPh>
    <rPh sb="8" eb="10">
      <t>リエキ</t>
    </rPh>
    <rPh sb="10" eb="11">
      <t>リツ</t>
    </rPh>
    <phoneticPr fontId="2"/>
  </si>
  <si>
    <t>自己資本
比率</t>
    <rPh sb="0" eb="2">
      <t>ジコ</t>
    </rPh>
    <rPh sb="2" eb="4">
      <t>シホン</t>
    </rPh>
    <rPh sb="5" eb="7">
      <t>ヒリツ</t>
    </rPh>
    <phoneticPr fontId="2"/>
  </si>
  <si>
    <t>総資産
回転率</t>
    <rPh sb="0" eb="3">
      <t>ソウシサン</t>
    </rPh>
    <rPh sb="4" eb="6">
      <t>カイテン</t>
    </rPh>
    <rPh sb="6" eb="7">
      <t>リツ</t>
    </rPh>
    <phoneticPr fontId="2"/>
  </si>
  <si>
    <t>固定資産
回転率</t>
    <rPh sb="0" eb="2">
      <t>コテイ</t>
    </rPh>
    <rPh sb="2" eb="4">
      <t>シサン</t>
    </rPh>
    <rPh sb="5" eb="7">
      <t>カイテン</t>
    </rPh>
    <rPh sb="7" eb="8">
      <t>リツ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</si>
  <si>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</si>
  <si>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
利益率[ROA]</t>
    <rPh sb="0" eb="3">
      <t>ソウシサン</t>
    </rPh>
    <rPh sb="4" eb="6">
      <t>リエキ</t>
    </rPh>
    <rPh sb="6" eb="7">
      <t>リツ</t>
    </rPh>
    <phoneticPr fontId="2"/>
  </si>
  <si>
    <t>1株当たり
当期純利益
[EPS]</t>
    <phoneticPr fontId="2"/>
  </si>
  <si>
    <t>株価収益率
[PER]</t>
    <phoneticPr fontId="2"/>
  </si>
  <si>
    <t>株価純資産
倍率[PBR]</t>
    <phoneticPr fontId="2"/>
  </si>
  <si>
    <t>１株当たり
純資産額[BPS]</t>
    <phoneticPr fontId="2"/>
  </si>
  <si>
    <t>－</t>
    <phoneticPr fontId="2"/>
  </si>
  <si>
    <t>HULFT</t>
    <phoneticPr fontId="2"/>
  </si>
  <si>
    <t>-</t>
    <phoneticPr fontId="2"/>
  </si>
  <si>
    <t>※2015年より売上計上基準を変更しており、2014年については遡及処理後の数値を記載。</t>
    <rPh sb="26" eb="27">
      <t>ネン</t>
    </rPh>
    <phoneticPr fontId="2"/>
  </si>
  <si>
    <t>　BPO事業については、2016年2月1日付で会社分割し、当該会社の全株式を譲渡しております。</t>
    <rPh sb="4" eb="6">
      <t>ジギョウ</t>
    </rPh>
    <rPh sb="16" eb="17">
      <t>ネン</t>
    </rPh>
    <rPh sb="18" eb="19">
      <t>ガツ</t>
    </rPh>
    <rPh sb="20" eb="21">
      <t>ニチ</t>
    </rPh>
    <rPh sb="21" eb="22">
      <t>ヅケ</t>
    </rPh>
    <rPh sb="23" eb="25">
      <t>カイシャ</t>
    </rPh>
    <rPh sb="25" eb="27">
      <t>ブンカツ</t>
    </rPh>
    <rPh sb="29" eb="31">
      <t>トウガイ</t>
    </rPh>
    <rPh sb="31" eb="33">
      <t>カイシャ</t>
    </rPh>
    <rPh sb="34" eb="37">
      <t>ゼンカブシキ</t>
    </rPh>
    <rPh sb="38" eb="40">
      <t>ジョウト</t>
    </rPh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</si>
  <si>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</si>
  <si>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</si>
  <si>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Compensation for damage Paid</t>
    <phoneticPr fontId="2"/>
  </si>
  <si>
    <t>Early retirement expenses Paid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</si>
  <si>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</si>
  <si>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</si>
  <si>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</si>
  <si>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Repayment in short-term loans payable</t>
    <phoneticPr fontId="2"/>
  </si>
  <si>
    <t>Increase in long-term loans payable</t>
    <phoneticPr fontId="2"/>
  </si>
  <si>
    <t>Repayment in long-term loans payable</t>
    <phoneticPr fontId="2"/>
  </si>
  <si>
    <t>△0</t>
    <phoneticPr fontId="2"/>
  </si>
  <si>
    <t>2018(予想)</t>
    <phoneticPr fontId="2"/>
  </si>
  <si>
    <t>-</t>
    <phoneticPr fontId="2"/>
  </si>
  <si>
    <r>
      <t>　201</t>
    </r>
    <r>
      <rPr>
        <sz val="11"/>
        <rFont val="HG正楷書体-PRO"/>
        <family val="4"/>
        <charset val="128"/>
      </rPr>
      <t>9</t>
    </r>
    <r>
      <rPr>
        <sz val="11"/>
        <rFont val="HG正楷書体-PRO"/>
        <family val="4"/>
        <charset val="128"/>
      </rPr>
      <t>年3月期　</t>
    </r>
    <rPh sb="5" eb="6">
      <t>ネン</t>
    </rPh>
    <rPh sb="7" eb="9">
      <t>ガツキ</t>
    </rPh>
    <phoneticPr fontId="2"/>
  </si>
  <si>
    <t>09/30/2018</t>
    <phoneticPr fontId="2"/>
  </si>
  <si>
    <t>20182Q</t>
    <phoneticPr fontId="2"/>
  </si>
  <si>
    <t>2019(予)</t>
    <rPh sb="5" eb="6">
      <t>ヨ</t>
    </rPh>
    <phoneticPr fontId="2"/>
  </si>
  <si>
    <t>2019(予想)</t>
    <rPh sb="5" eb="7">
      <t>ヨソウ</t>
    </rPh>
    <phoneticPr fontId="2"/>
  </si>
  <si>
    <t>※2008-2015年度は参考値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</si>
  <si>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</si>
  <si>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Head office transfer cost</t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</si>
  <si>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</si>
  <si>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</si>
  <si>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</si>
  <si>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</si>
  <si>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</si>
  <si>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Purchase of Property, Plant and Equipment</t>
    <phoneticPr fontId="2"/>
  </si>
  <si>
    <t>固定資産の売却による収入額</t>
    <phoneticPr fontId="2"/>
  </si>
  <si>
    <t>Proceeds from Sales of Fixed Assets</t>
    <phoneticPr fontId="2"/>
  </si>
  <si>
    <t>△0</t>
  </si>
  <si>
    <t>107-0052 東京都港区赤坂1-8-1　赤坂インターシティAIR 18F</t>
    <rPh sb="12" eb="14">
      <t>ミナトク</t>
    </rPh>
    <rPh sb="14" eb="16">
      <t>アカサカ</t>
    </rPh>
    <rPh sb="22" eb="24">
      <t>アカサカ</t>
    </rPh>
    <phoneticPr fontId="30"/>
  </si>
  <si>
    <t>Phone: 03-6370-2930</t>
    <phoneticPr fontId="2"/>
  </si>
  <si>
    <t>旧セグメントは前期末より表示しない。（新セグメントになって10年以上経ったため）</t>
    <rPh sb="0" eb="1">
      <t>キュウ</t>
    </rPh>
    <rPh sb="7" eb="10">
      <t>ゼンキマツ</t>
    </rPh>
    <rPh sb="12" eb="14">
      <t>ヒョウジ</t>
    </rPh>
    <rPh sb="19" eb="20">
      <t>シン</t>
    </rPh>
    <rPh sb="31" eb="34">
      <t>ネンイジョウ</t>
    </rPh>
    <rPh sb="34" eb="35">
      <t>タ</t>
    </rPh>
    <phoneticPr fontId="2"/>
  </si>
  <si>
    <t>※繰延税金資産の表示に関して、2019年3月期適用の新基準を遡及適用（全て「投資その他の資産で表示」）</t>
    <rPh sb="1" eb="3">
      <t>クリノベ</t>
    </rPh>
    <rPh sb="3" eb="5">
      <t>ゼイキン</t>
    </rPh>
    <rPh sb="5" eb="7">
      <t>シサン</t>
    </rPh>
    <rPh sb="8" eb="10">
      <t>ヒョウジ</t>
    </rPh>
    <rPh sb="11" eb="12">
      <t>カン</t>
    </rPh>
    <rPh sb="19" eb="20">
      <t>ネン</t>
    </rPh>
    <rPh sb="21" eb="22">
      <t>ガツ</t>
    </rPh>
    <rPh sb="22" eb="23">
      <t>キ</t>
    </rPh>
    <rPh sb="23" eb="25">
      <t>テキヨウ</t>
    </rPh>
    <rPh sb="26" eb="29">
      <t>シンキジュン</t>
    </rPh>
    <rPh sb="30" eb="32">
      <t>ソキュウ</t>
    </rPh>
    <rPh sb="32" eb="34">
      <t>テキヨウ</t>
    </rPh>
    <rPh sb="35" eb="36">
      <t>スベ</t>
    </rPh>
    <rPh sb="38" eb="40">
      <t>トウシ</t>
    </rPh>
    <rPh sb="42" eb="43">
      <t>タ</t>
    </rPh>
    <rPh sb="44" eb="46">
      <t>シサン</t>
    </rPh>
    <rPh sb="47" eb="49">
      <t>ヒョウジ</t>
    </rPh>
    <phoneticPr fontId="2"/>
  </si>
  <si>
    <t>Fintechプラットフォーム事業</t>
    <phoneticPr fontId="2"/>
  </si>
  <si>
    <t>Fintech Platform</t>
    <phoneticPr fontId="2"/>
  </si>
  <si>
    <t>流通ITサービス事業</t>
    <rPh sb="0" eb="2">
      <t>リュウツウ</t>
    </rPh>
    <rPh sb="8" eb="10">
      <t>ジギョウ</t>
    </rPh>
    <phoneticPr fontId="2"/>
  </si>
  <si>
    <t>Retail &amp; IT Service</t>
    <phoneticPr fontId="2"/>
  </si>
  <si>
    <t>Net Cash Provided by (Used in) Financing Activities</t>
    <phoneticPr fontId="2"/>
  </si>
  <si>
    <t>2018/9</t>
    <phoneticPr fontId="2"/>
  </si>
  <si>
    <t>2019/3(予)</t>
    <rPh sb="7" eb="8">
      <t>ヨ</t>
    </rPh>
    <phoneticPr fontId="2"/>
  </si>
  <si>
    <t>2017/9</t>
    <phoneticPr fontId="2"/>
  </si>
  <si>
    <t>2016/9</t>
    <phoneticPr fontId="2"/>
  </si>
  <si>
    <t>2015/9</t>
    <phoneticPr fontId="2"/>
  </si>
  <si>
    <t>2008/9</t>
    <phoneticPr fontId="2"/>
  </si>
  <si>
    <t>2009/9</t>
    <phoneticPr fontId="2"/>
  </si>
  <si>
    <t>2010/9</t>
    <phoneticPr fontId="2"/>
  </si>
  <si>
    <t>2011/9</t>
    <phoneticPr fontId="2"/>
  </si>
  <si>
    <t>2012/9</t>
    <phoneticPr fontId="2"/>
  </si>
  <si>
    <t>2013/9</t>
    <phoneticPr fontId="2"/>
  </si>
  <si>
    <t>2014/9</t>
    <phoneticPr fontId="2"/>
  </si>
  <si>
    <t>2009/3</t>
  </si>
  <si>
    <t>2010/3</t>
  </si>
  <si>
    <t>2011/3</t>
  </si>
  <si>
    <t>2012/3</t>
  </si>
  <si>
    <t>2013/3</t>
  </si>
  <si>
    <t>2014/3</t>
  </si>
  <si>
    <t>2015/3</t>
  </si>
  <si>
    <t>2016/3</t>
  </si>
  <si>
    <t>2017/3</t>
  </si>
  <si>
    <t>2018/3</t>
  </si>
  <si>
    <t>2019
(予)</t>
    <rPh sb="6" eb="7">
      <t>ヨ</t>
    </rPh>
    <phoneticPr fontId="2"/>
  </si>
  <si>
    <t>9月30日現在／At September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</si>
</sst>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△ &quot;#,##0"/>
    <numFmt numFmtId="177" formatCode="#,##0.0;[Red]\-#,##0.0"/>
    <numFmt numFmtId="178" formatCode="#,##0.000;[Red]\-#,##0.000"/>
    <numFmt numFmtId="179" formatCode="0.0%"/>
    <numFmt numFmtId="185" formatCode="#,##0.00;&quot;△ &quot;#,##0.00"/>
    <numFmt numFmtId="189" formatCode="#,##0.0;&quot;△ &quot;#,##0.0"/>
    <numFmt numFmtId="196" formatCode="0_);[Red]\(0\)"/>
    <numFmt numFmtId="202" formatCode="#,##0.000;&quot;△ &quot;#,##0.000"/>
    <numFmt numFmtId="211" formatCode="#,##0.000_ ;[Red]\-#,##0.000\ "/>
    <numFmt numFmtId="213" formatCode="#,##0;&quot;△ &quot;#,##0;&quot;-&quot;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45"/>
      <name val="ＭＳ 明朝"/>
      <family val="1"/>
      <charset val="128"/>
    </font>
    <font>
      <b/>
      <sz val="6"/>
      <color indexed="3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36"/>
      <name val="HG正楷書体-PRO"/>
      <family val="4"/>
      <charset val="128"/>
    </font>
    <font>
      <sz val="48"/>
      <name val="Monotype Corsiva"/>
      <family val="4"/>
    </font>
    <font>
      <sz val="11"/>
      <name val="HG正楷書体-PRO"/>
      <family val="4"/>
      <charset val="128"/>
    </font>
    <font>
      <b/>
      <sz val="11"/>
      <color indexed="31"/>
      <name val="ＭＳ 明朝"/>
      <family val="1"/>
      <charset val="128"/>
    </font>
    <font>
      <sz val="7"/>
      <name val="ＭＳ 明朝"/>
      <family val="1"/>
      <charset val="128"/>
    </font>
    <font>
      <b/>
      <sz val="7.5"/>
      <color indexed="3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/>
      <right/>
      <top style="hair">
        <color indexed="3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4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vertical="center" shrinkToFit="1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 inden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" xfId="0" applyFont="1" applyFill="1" applyBorder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11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189" fontId="17" fillId="0" borderId="0" xfId="0" applyNumberFormat="1" applyFont="1" applyFill="1" applyBorder="1" applyAlignment="1">
      <alignment vertical="center"/>
    </xf>
    <xf numFmtId="189" fontId="19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176" fontId="17" fillId="0" borderId="4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shrinkToFit="1"/>
    </xf>
    <xf numFmtId="38" fontId="17" fillId="0" borderId="0" xfId="2" applyNumberFormat="1" applyFont="1" applyFill="1" applyBorder="1">
      <alignment vertical="center"/>
    </xf>
    <xf numFmtId="0" fontId="17" fillId="0" borderId="2" xfId="0" applyFont="1" applyFill="1" applyBorder="1">
      <alignment vertical="center"/>
    </xf>
    <xf numFmtId="0" fontId="17" fillId="0" borderId="2" xfId="0" applyFont="1" applyFill="1" applyBorder="1" applyAlignment="1">
      <alignment vertical="center" shrinkToFit="1"/>
    </xf>
    <xf numFmtId="38" fontId="17" fillId="0" borderId="2" xfId="2" applyNumberFormat="1" applyFont="1" applyFill="1" applyBorder="1">
      <alignment vertical="center"/>
    </xf>
    <xf numFmtId="0" fontId="21" fillId="0" borderId="0" xfId="0" applyFont="1" applyFill="1" applyBorder="1" applyAlignment="1">
      <alignment vertical="center" wrapText="1" shrinkToFit="1"/>
    </xf>
    <xf numFmtId="0" fontId="17" fillId="0" borderId="3" xfId="0" applyFont="1" applyFill="1" applyBorder="1" applyAlignment="1">
      <alignment vertical="center" shrinkToFit="1"/>
    </xf>
    <xf numFmtId="0" fontId="17" fillId="0" borderId="5" xfId="0" applyFont="1" applyFill="1" applyBorder="1">
      <alignment vertical="center"/>
    </xf>
    <xf numFmtId="0" fontId="17" fillId="0" borderId="5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176" fontId="17" fillId="0" borderId="3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6" xfId="0" applyNumberFormat="1" applyFont="1" applyBorder="1" applyAlignment="1">
      <alignment vertical="center"/>
    </xf>
    <xf numFmtId="176" fontId="19" fillId="0" borderId="6" xfId="0" applyNumberFormat="1" applyFont="1" applyBorder="1" applyAlignment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176" fontId="17" fillId="0" borderId="7" xfId="0" applyNumberFormat="1" applyFont="1" applyBorder="1" applyAlignment="1">
      <alignment vertical="center"/>
    </xf>
    <xf numFmtId="189" fontId="17" fillId="0" borderId="0" xfId="0" applyNumberFormat="1" applyFont="1" applyBorder="1" applyAlignment="1">
      <alignment vertical="center"/>
    </xf>
    <xf numFmtId="189" fontId="19" fillId="0" borderId="0" xfId="0" applyNumberFormat="1" applyFont="1" applyBorder="1" applyAlignment="1">
      <alignment vertical="center"/>
    </xf>
    <xf numFmtId="176" fontId="17" fillId="0" borderId="0" xfId="0" applyNumberFormat="1" applyFont="1" applyFill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0" fontId="18" fillId="0" borderId="0" xfId="0" applyFont="1" applyFill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6" fontId="11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shrinkToFit="1"/>
    </xf>
    <xf numFmtId="176" fontId="11" fillId="0" borderId="3" xfId="0" applyNumberFormat="1" applyFont="1" applyFill="1" applyBorder="1" applyAlignment="1">
      <alignment horizontal="right" vertical="center"/>
    </xf>
    <xf numFmtId="176" fontId="14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176" fontId="14" fillId="0" borderId="2" xfId="0" applyNumberFormat="1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17" fillId="0" borderId="0" xfId="0" applyFont="1" applyFill="1" applyBorder="1" applyAlignment="1">
      <alignment vertical="top" shrinkToFit="1"/>
    </xf>
    <xf numFmtId="0" fontId="20" fillId="0" borderId="0" xfId="0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vertical="center" shrinkToFit="1"/>
    </xf>
    <xf numFmtId="176" fontId="17" fillId="0" borderId="9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right" vertical="center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22" fillId="0" borderId="0" xfId="0" applyFont="1" applyAlignment="1">
      <alignment horizontal="right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5" fillId="0" borderId="1" xfId="0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176" fontId="14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176" fontId="14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4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176" fontId="14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4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176" fontId="14" fillId="4" borderId="8" xfId="0" applyNumberFormat="1" applyFont="1" applyFill="1" applyBorder="1" applyAlignment="1">
      <alignment horizontal="right" vertical="center"/>
    </xf>
    <xf numFmtId="0" fontId="11" fillId="4" borderId="0" xfId="0" applyFont="1" applyFill="1" applyBorder="1">
      <alignment vertical="center"/>
    </xf>
    <xf numFmtId="0" fontId="11" fillId="4" borderId="0" xfId="0" applyFont="1" applyFill="1" applyBorder="1" applyAlignment="1">
      <alignment vertical="center" shrinkToFit="1"/>
    </xf>
    <xf numFmtId="176" fontId="11" fillId="4" borderId="0" xfId="0" applyNumberFormat="1" applyFont="1" applyFill="1" applyBorder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0" fontId="11" fillId="3" borderId="9" xfId="0" applyFont="1" applyFill="1" applyBorder="1" applyAlignment="1">
      <alignment horizontal="centerContinuous" vertical="center"/>
    </xf>
    <xf numFmtId="0" fontId="12" fillId="3" borderId="9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" vertical="center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38" fontId="14" fillId="4" borderId="8" xfId="2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176" fontId="17" fillId="4" borderId="9" xfId="2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2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vertical="center" shrinkToFit="1"/>
    </xf>
    <xf numFmtId="176" fontId="11" fillId="4" borderId="2" xfId="0" applyNumberFormat="1" applyFont="1" applyFill="1" applyBorder="1" applyAlignment="1">
      <alignment horizontal="right" vertical="center"/>
    </xf>
    <xf numFmtId="176" fontId="14" fillId="4" borderId="2" xfId="0" applyNumberFormat="1" applyFont="1" applyFill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1" fillId="0" borderId="9" xfId="0" applyFont="1" applyFill="1" applyBorder="1" applyAlignment="1">
      <alignment vertical="center" shrinkToFit="1"/>
    </xf>
    <xf numFmtId="176" fontId="11" fillId="0" borderId="9" xfId="0" applyNumberFormat="1" applyFont="1" applyFill="1" applyBorder="1" applyAlignment="1">
      <alignment horizontal="right" vertical="center"/>
    </xf>
    <xf numFmtId="176" fontId="14" fillId="0" borderId="9" xfId="0" applyNumberFormat="1" applyFont="1" applyFill="1" applyBorder="1" applyAlignment="1">
      <alignment horizontal="right"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176" fontId="17" fillId="4" borderId="4" xfId="0" applyNumberFormat="1" applyFont="1" applyFill="1" applyBorder="1" applyAlignment="1">
      <alignment vertical="center"/>
    </xf>
    <xf numFmtId="176" fontId="19" fillId="4" borderId="4" xfId="0" applyNumberFormat="1" applyFont="1" applyFill="1" applyBorder="1" applyAlignment="1">
      <alignment vertical="center"/>
    </xf>
    <xf numFmtId="0" fontId="17" fillId="4" borderId="2" xfId="0" applyFont="1" applyFill="1" applyBorder="1">
      <alignment vertical="center"/>
    </xf>
    <xf numFmtId="0" fontId="17" fillId="4" borderId="2" xfId="0" applyFont="1" applyFill="1" applyBorder="1" applyAlignment="1">
      <alignment vertical="center" shrinkToFit="1"/>
    </xf>
    <xf numFmtId="176" fontId="17" fillId="4" borderId="2" xfId="0" applyNumberFormat="1" applyFont="1" applyFill="1" applyBorder="1" applyAlignment="1">
      <alignment vertical="center"/>
    </xf>
    <xf numFmtId="0" fontId="11" fillId="0" borderId="9" xfId="0" applyFont="1" applyBorder="1">
      <alignment vertical="center"/>
    </xf>
    <xf numFmtId="38" fontId="11" fillId="0" borderId="9" xfId="2" applyFont="1" applyBorder="1" applyAlignment="1">
      <alignment horizontal="right" vertical="center"/>
    </xf>
    <xf numFmtId="0" fontId="11" fillId="0" borderId="5" xfId="0" applyFont="1" applyFill="1" applyBorder="1">
      <alignment vertical="center"/>
    </xf>
    <xf numFmtId="38" fontId="11" fillId="0" borderId="5" xfId="2" applyFont="1" applyBorder="1" applyAlignment="1">
      <alignment horizontal="right" vertical="center"/>
    </xf>
    <xf numFmtId="0" fontId="11" fillId="4" borderId="11" xfId="0" applyFont="1" applyFill="1" applyBorder="1" applyAlignment="1">
      <alignment horizontal="center" vertical="center"/>
    </xf>
    <xf numFmtId="176" fontId="17" fillId="0" borderId="3" xfId="0" applyNumberFormat="1" applyFont="1" applyFill="1" applyBorder="1">
      <alignment vertical="center"/>
    </xf>
    <xf numFmtId="176" fontId="17" fillId="0" borderId="2" xfId="2" applyNumberFormat="1" applyFont="1" applyFill="1" applyBorder="1" applyAlignment="1">
      <alignment horizontal="right" vertical="center"/>
    </xf>
    <xf numFmtId="179" fontId="17" fillId="0" borderId="3" xfId="1" applyNumberFormat="1" applyFont="1" applyBorder="1" applyAlignment="1">
      <alignment vertical="center"/>
    </xf>
    <xf numFmtId="179" fontId="19" fillId="0" borderId="3" xfId="1" applyNumberFormat="1" applyFont="1" applyBorder="1" applyAlignment="1">
      <alignment vertical="center"/>
    </xf>
    <xf numFmtId="179" fontId="17" fillId="0" borderId="3" xfId="1" applyNumberFormat="1" applyFont="1" applyFill="1" applyBorder="1" applyAlignment="1">
      <alignment vertical="center"/>
    </xf>
    <xf numFmtId="179" fontId="19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179" fontId="17" fillId="0" borderId="0" xfId="1" applyNumberFormat="1" applyFont="1" applyFill="1" applyBorder="1" applyAlignment="1">
      <alignment vertical="center"/>
    </xf>
    <xf numFmtId="179" fontId="19" fillId="0" borderId="0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40" fontId="17" fillId="0" borderId="0" xfId="2" applyNumberFormat="1" applyFont="1" applyFill="1" applyBorder="1">
      <alignment vertical="center"/>
    </xf>
    <xf numFmtId="177" fontId="17" fillId="0" borderId="0" xfId="2" applyNumberFormat="1" applyFont="1" applyFill="1" applyBorder="1" applyAlignment="1">
      <alignment vertical="center"/>
    </xf>
    <xf numFmtId="179" fontId="17" fillId="0" borderId="5" xfId="1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202" fontId="17" fillId="0" borderId="0" xfId="0" applyNumberFormat="1" applyFont="1" applyBorder="1" applyAlignment="1">
      <alignment vertical="center"/>
    </xf>
    <xf numFmtId="202" fontId="17" fillId="0" borderId="0" xfId="0" applyNumberFormat="1" applyFont="1" applyFill="1" applyBorder="1" applyAlignment="1">
      <alignment vertical="center"/>
    </xf>
    <xf numFmtId="178" fontId="13" fillId="0" borderId="0" xfId="2" applyNumberFormat="1" applyFont="1">
      <alignment vertical="center"/>
    </xf>
    <xf numFmtId="0" fontId="13" fillId="0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vertical="center" shrinkToFit="1"/>
    </xf>
    <xf numFmtId="176" fontId="17" fillId="2" borderId="0" xfId="2" applyNumberFormat="1" applyFont="1" applyFill="1" applyBorder="1" applyAlignment="1">
      <alignment horizontal="right" vertical="center"/>
    </xf>
    <xf numFmtId="176" fontId="14" fillId="2" borderId="0" xfId="2" applyNumberFormat="1" applyFont="1" applyFill="1" applyBorder="1" applyAlignment="1">
      <alignment horizontal="right" vertical="center"/>
    </xf>
    <xf numFmtId="176" fontId="14" fillId="2" borderId="2" xfId="2" applyNumberFormat="1" applyFont="1" applyFill="1" applyBorder="1" applyAlignment="1">
      <alignment horizontal="right" vertical="center"/>
    </xf>
    <xf numFmtId="176" fontId="14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7" fillId="2" borderId="12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0" fillId="2" borderId="0" xfId="0" applyFill="1" applyBorder="1">
      <alignment vertical="center"/>
    </xf>
    <xf numFmtId="0" fontId="27" fillId="2" borderId="0" xfId="0" applyFont="1" applyFill="1" applyBorder="1">
      <alignment vertical="center"/>
    </xf>
    <xf numFmtId="0" fontId="32" fillId="0" borderId="9" xfId="0" applyFont="1" applyFill="1" applyBorder="1">
      <alignment vertical="center"/>
    </xf>
    <xf numFmtId="0" fontId="32" fillId="0" borderId="5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31" fillId="2" borderId="20" xfId="0" applyFont="1" applyFill="1" applyBorder="1" applyAlignment="1">
      <alignment horizontal="right"/>
    </xf>
    <xf numFmtId="0" fontId="33" fillId="2" borderId="0" xfId="0" applyFont="1" applyFill="1" applyBorder="1" applyAlignment="1">
      <alignment horizontal="left"/>
    </xf>
    <xf numFmtId="0" fontId="34" fillId="2" borderId="0" xfId="0" applyFont="1" applyFill="1" applyBorder="1">
      <alignment vertical="center"/>
    </xf>
    <xf numFmtId="0" fontId="33" fillId="2" borderId="0" xfId="0" applyFont="1" applyFill="1" applyBorder="1">
      <alignment vertical="center"/>
    </xf>
    <xf numFmtId="0" fontId="33" fillId="2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36" fillId="0" borderId="0" xfId="0" applyFont="1" applyFill="1" applyBorder="1">
      <alignment vertical="center"/>
    </xf>
    <xf numFmtId="0" fontId="37" fillId="3" borderId="21" xfId="0" applyFont="1" applyFill="1" applyBorder="1" applyAlignment="1">
      <alignment horizontal="left" vertical="center" indent="1"/>
    </xf>
    <xf numFmtId="0" fontId="36" fillId="3" borderId="21" xfId="0" applyFont="1" applyFill="1" applyBorder="1">
      <alignment vertical="center"/>
    </xf>
    <xf numFmtId="0" fontId="36" fillId="3" borderId="21" xfId="0" applyFont="1" applyFill="1" applyBorder="1" applyAlignment="1">
      <alignment horizontal="right" vertical="center"/>
    </xf>
    <xf numFmtId="0" fontId="38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39" fillId="0" borderId="0" xfId="0" applyFont="1" applyFill="1" applyBorder="1">
      <alignment vertical="center"/>
    </xf>
    <xf numFmtId="0" fontId="39" fillId="0" borderId="0" xfId="0" applyFont="1">
      <alignment vertical="center"/>
    </xf>
    <xf numFmtId="179" fontId="39" fillId="0" borderId="0" xfId="1" applyNumberFormat="1" applyFont="1" applyFill="1">
      <alignment vertical="center"/>
    </xf>
    <xf numFmtId="0" fontId="39" fillId="5" borderId="0" xfId="0" applyFont="1" applyFill="1" applyBorder="1">
      <alignment vertical="center"/>
    </xf>
    <xf numFmtId="179" fontId="39" fillId="5" borderId="0" xfId="1" applyNumberFormat="1" applyFont="1" applyFill="1">
      <alignment vertical="center"/>
    </xf>
    <xf numFmtId="0" fontId="39" fillId="5" borderId="0" xfId="0" applyFont="1" applyFill="1">
      <alignment vertical="center"/>
    </xf>
    <xf numFmtId="38" fontId="39" fillId="0" borderId="0" xfId="2" applyFont="1" applyFill="1">
      <alignment vertical="center"/>
    </xf>
    <xf numFmtId="179" fontId="39" fillId="5" borderId="0" xfId="1" applyNumberFormat="1" applyFont="1" applyFill="1" applyBorder="1" applyAlignment="1">
      <alignment vertical="center" shrinkToFit="1"/>
    </xf>
    <xf numFmtId="38" fontId="39" fillId="5" borderId="0" xfId="2" applyFont="1" applyFill="1">
      <alignment vertical="center"/>
    </xf>
    <xf numFmtId="177" fontId="39" fillId="5" borderId="0" xfId="2" applyNumberFormat="1" applyFont="1" applyFill="1">
      <alignment vertical="center"/>
    </xf>
    <xf numFmtId="177" fontId="39" fillId="0" borderId="0" xfId="2" applyNumberFormat="1" applyFont="1" applyFill="1">
      <alignment vertical="center"/>
    </xf>
    <xf numFmtId="179" fontId="39" fillId="0" borderId="0" xfId="1" applyNumberFormat="1" applyFont="1" applyFill="1" applyBorder="1" applyAlignment="1">
      <alignment vertical="center" shrinkToFit="1"/>
    </xf>
    <xf numFmtId="40" fontId="17" fillId="0" borderId="0" xfId="2" applyNumberFormat="1" applyFont="1" applyFill="1" applyBorder="1" applyAlignment="1">
      <alignment vertical="center"/>
    </xf>
    <xf numFmtId="178" fontId="13" fillId="2" borderId="0" xfId="2" applyNumberFormat="1" applyFont="1" applyFill="1">
      <alignment vertical="center"/>
    </xf>
    <xf numFmtId="178" fontId="7" fillId="2" borderId="0" xfId="2" applyNumberFormat="1" applyFont="1" applyFill="1">
      <alignment vertical="center"/>
    </xf>
    <xf numFmtId="178" fontId="7" fillId="0" borderId="0" xfId="2" applyNumberFormat="1" applyFont="1">
      <alignment vertical="center"/>
    </xf>
    <xf numFmtId="178" fontId="13" fillId="0" borderId="0" xfId="2" applyNumberFormat="1" applyFont="1" applyFill="1">
      <alignment vertical="center"/>
    </xf>
    <xf numFmtId="176" fontId="19" fillId="2" borderId="4" xfId="0" applyNumberFormat="1" applyFont="1" applyFill="1" applyBorder="1" applyAlignment="1">
      <alignment horizontal="right" vertical="center"/>
    </xf>
    <xf numFmtId="38" fontId="19" fillId="6" borderId="2" xfId="2" applyNumberFormat="1" applyFont="1" applyFill="1" applyBorder="1">
      <alignment vertical="center"/>
    </xf>
    <xf numFmtId="38" fontId="19" fillId="6" borderId="0" xfId="2" applyNumberFormat="1" applyFont="1" applyFill="1" applyBorder="1">
      <alignment vertical="center"/>
    </xf>
    <xf numFmtId="177" fontId="19" fillId="6" borderId="0" xfId="2" applyNumberFormat="1" applyFont="1" applyFill="1" applyBorder="1" applyAlignment="1">
      <alignment vertical="center"/>
    </xf>
    <xf numFmtId="179" fontId="19" fillId="6" borderId="5" xfId="1" applyNumberFormat="1" applyFont="1" applyFill="1" applyBorder="1" applyAlignment="1">
      <alignment horizontal="right" vertical="center"/>
    </xf>
    <xf numFmtId="176" fontId="19" fillId="0" borderId="10" xfId="2" applyNumberFormat="1" applyFont="1" applyFill="1" applyBorder="1">
      <alignment vertical="center"/>
    </xf>
    <xf numFmtId="176" fontId="19" fillId="4" borderId="22" xfId="2" applyNumberFormat="1" applyFont="1" applyFill="1" applyBorder="1" applyAlignment="1">
      <alignment horizontal="right" vertical="center"/>
    </xf>
    <xf numFmtId="176" fontId="19" fillId="4" borderId="23" xfId="2" applyNumberFormat="1" applyFont="1" applyFill="1" applyBorder="1" applyAlignment="1">
      <alignment horizontal="right" vertical="center"/>
    </xf>
    <xf numFmtId="176" fontId="19" fillId="0" borderId="22" xfId="2" applyNumberFormat="1" applyFont="1" applyFill="1" applyBorder="1" applyAlignment="1">
      <alignment horizontal="right" vertical="center"/>
    </xf>
    <xf numFmtId="38" fontId="11" fillId="0" borderId="3" xfId="2" applyFont="1" applyBorder="1" applyAlignment="1">
      <alignment horizontal="right" vertical="center"/>
    </xf>
    <xf numFmtId="38" fontId="11" fillId="0" borderId="3" xfId="2" applyFont="1" applyFill="1" applyBorder="1">
      <alignment vertical="center"/>
    </xf>
    <xf numFmtId="38" fontId="11" fillId="0" borderId="2" xfId="2" applyFont="1" applyBorder="1" applyAlignment="1">
      <alignment horizontal="right" vertical="center"/>
    </xf>
    <xf numFmtId="38" fontId="11" fillId="0" borderId="2" xfId="2" applyFont="1" applyFill="1" applyBorder="1">
      <alignment vertical="center"/>
    </xf>
    <xf numFmtId="38" fontId="11" fillId="0" borderId="0" xfId="2" applyFont="1" applyBorder="1" applyAlignment="1">
      <alignment horizontal="right" vertical="center"/>
    </xf>
    <xf numFmtId="38" fontId="11" fillId="0" borderId="0" xfId="2" applyFont="1" applyFill="1" applyBorder="1">
      <alignment vertical="center"/>
    </xf>
    <xf numFmtId="0" fontId="11" fillId="0" borderId="1" xfId="0" applyFont="1" applyFill="1" applyBorder="1">
      <alignment vertical="center"/>
    </xf>
    <xf numFmtId="38" fontId="11" fillId="0" borderId="1" xfId="2" applyFont="1" applyBorder="1" applyAlignment="1">
      <alignment horizontal="right" vertical="center"/>
    </xf>
    <xf numFmtId="38" fontId="11" fillId="0" borderId="1" xfId="2" applyFont="1" applyFill="1" applyBorder="1" applyAlignment="1">
      <alignment horizontal="right" vertical="center"/>
    </xf>
    <xf numFmtId="178" fontId="13" fillId="6" borderId="0" xfId="2" applyNumberFormat="1" applyFont="1" applyFill="1">
      <alignment vertical="center"/>
    </xf>
    <xf numFmtId="189" fontId="19" fillId="6" borderId="0" xfId="0" applyNumberFormat="1" applyFont="1" applyFill="1" applyBorder="1" applyAlignment="1">
      <alignment vertical="center"/>
    </xf>
    <xf numFmtId="0" fontId="32" fillId="2" borderId="3" xfId="0" applyFont="1" applyFill="1" applyBorder="1" applyAlignment="1">
      <alignment vertical="center" shrinkToFit="1"/>
    </xf>
    <xf numFmtId="0" fontId="32" fillId="2" borderId="0" xfId="0" applyFont="1" applyFill="1" applyBorder="1" applyAlignment="1">
      <alignment vertical="center" shrinkToFit="1"/>
    </xf>
    <xf numFmtId="0" fontId="32" fillId="2" borderId="2" xfId="0" applyFont="1" applyFill="1" applyBorder="1" applyAlignment="1">
      <alignment vertical="center" shrinkToFit="1"/>
    </xf>
    <xf numFmtId="0" fontId="32" fillId="2" borderId="1" xfId="0" applyFont="1" applyFill="1" applyBorder="1" applyAlignment="1">
      <alignment vertical="center" shrinkToFit="1"/>
    </xf>
    <xf numFmtId="179" fontId="13" fillId="0" borderId="0" xfId="1" applyNumberFormat="1" applyFont="1" applyFill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39" fillId="0" borderId="0" xfId="0" applyFont="1" applyFill="1" applyAlignment="1">
      <alignment horizontal="right"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38" fontId="11" fillId="0" borderId="3" xfId="2" applyFont="1" applyFill="1" applyBorder="1" applyAlignment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0" borderId="22" xfId="2" applyNumberFormat="1" applyFont="1" applyFill="1" applyBorder="1" applyAlignment="1">
      <alignment horizontal="right"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vertical="center"/>
    </xf>
    <xf numFmtId="38" fontId="11" fillId="2" borderId="2" xfId="2" applyFont="1" applyFill="1" applyBorder="1">
      <alignment vertical="center"/>
    </xf>
    <xf numFmtId="38" fontId="11" fillId="2" borderId="3" xfId="2" applyFont="1" applyFill="1" applyBorder="1">
      <alignment vertical="center"/>
    </xf>
    <xf numFmtId="38" fontId="11" fillId="2" borderId="1" xfId="2" applyFont="1" applyFill="1" applyBorder="1" applyAlignment="1">
      <alignment horizontal="right" vertical="center"/>
    </xf>
    <xf numFmtId="38" fontId="19" fillId="7" borderId="0" xfId="2" applyNumberFormat="1" applyFont="1" applyFill="1" applyBorder="1">
      <alignment vertical="center"/>
    </xf>
    <xf numFmtId="177" fontId="19" fillId="7" borderId="0" xfId="2" applyNumberFormat="1" applyFont="1" applyFill="1" applyBorder="1" applyAlignment="1">
      <alignment vertical="center"/>
    </xf>
    <xf numFmtId="179" fontId="17" fillId="7" borderId="5" xfId="1" applyNumberFormat="1" applyFont="1" applyFill="1" applyBorder="1" applyAlignment="1">
      <alignment horizontal="right" vertical="center"/>
    </xf>
    <xf numFmtId="0" fontId="11" fillId="8" borderId="12" xfId="0" applyFont="1" applyFill="1" applyBorder="1">
      <alignment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Border="1" applyAlignment="1">
      <alignment vertical="center" shrinkToFit="1"/>
    </xf>
    <xf numFmtId="0" fontId="11" fillId="8" borderId="12" xfId="0" applyFont="1" applyFill="1" applyBorder="1" applyAlignment="1">
      <alignment vertical="center" shrinkToFit="1"/>
    </xf>
    <xf numFmtId="0" fontId="11" fillId="7" borderId="0" xfId="0" applyFont="1" applyFill="1" applyAlignment="1">
      <alignment vertical="center" shrinkToFit="1"/>
    </xf>
    <xf numFmtId="0" fontId="17" fillId="7" borderId="0" xfId="0" applyFont="1" applyFill="1" applyBorder="1" applyAlignment="1">
      <alignment vertical="center" wrapText="1" shrinkToFit="1"/>
    </xf>
    <xf numFmtId="176" fontId="11" fillId="8" borderId="12" xfId="0" applyNumberFormat="1" applyFont="1" applyFill="1" applyBorder="1" applyAlignment="1">
      <alignment vertical="center"/>
    </xf>
    <xf numFmtId="38" fontId="17" fillId="7" borderId="2" xfId="2" applyNumberFormat="1" applyFont="1" applyFill="1" applyBorder="1">
      <alignment vertical="center"/>
    </xf>
    <xf numFmtId="38" fontId="17" fillId="7" borderId="0" xfId="2" applyNumberFormat="1" applyFont="1" applyFill="1" applyBorder="1">
      <alignment vertical="center"/>
    </xf>
    <xf numFmtId="177" fontId="17" fillId="7" borderId="0" xfId="2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176" fontId="19" fillId="0" borderId="3" xfId="0" applyNumberFormat="1" applyFont="1" applyFill="1" applyBorder="1">
      <alignment vertical="center"/>
    </xf>
    <xf numFmtId="176" fontId="19" fillId="0" borderId="2" xfId="2" applyNumberFormat="1" applyFont="1" applyFill="1" applyBorder="1" applyAlignment="1">
      <alignment horizontal="right" vertical="center"/>
    </xf>
    <xf numFmtId="176" fontId="19" fillId="4" borderId="9" xfId="2" applyNumberFormat="1" applyFont="1" applyFill="1" applyBorder="1" applyAlignment="1">
      <alignment horizontal="right" vertical="center"/>
    </xf>
    <xf numFmtId="176" fontId="19" fillId="4" borderId="5" xfId="2" applyNumberFormat="1" applyFont="1" applyFill="1" applyBorder="1" applyAlignment="1">
      <alignment horizontal="right" vertical="center"/>
    </xf>
    <xf numFmtId="178" fontId="13" fillId="0" borderId="0" xfId="2" applyNumberFormat="1" applyFont="1" applyAlignment="1">
      <alignment horizontal="right" vertical="center"/>
    </xf>
    <xf numFmtId="38" fontId="14" fillId="0" borderId="9" xfId="2" quotePrefix="1" applyFont="1" applyBorder="1" applyAlignment="1">
      <alignment horizontal="right" vertical="center"/>
    </xf>
    <xf numFmtId="38" fontId="14" fillId="0" borderId="9" xfId="2" quotePrefix="1" applyFont="1" applyFill="1" applyBorder="1" applyAlignment="1">
      <alignment horizontal="right" vertical="center"/>
    </xf>
    <xf numFmtId="38" fontId="14" fillId="0" borderId="5" xfId="2" quotePrefix="1" applyFont="1" applyFill="1" applyBorder="1" applyAlignment="1">
      <alignment horizontal="right" vertical="center"/>
    </xf>
    <xf numFmtId="38" fontId="14" fillId="2" borderId="9" xfId="2" quotePrefix="1" applyFont="1" applyFill="1" applyBorder="1" applyAlignment="1">
      <alignment horizontal="right" vertical="center"/>
    </xf>
    <xf numFmtId="38" fontId="14" fillId="2" borderId="2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Border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horizontal="right" vertical="center"/>
    </xf>
    <xf numFmtId="176" fontId="14" fillId="2" borderId="0" xfId="0" quotePrefix="1" applyNumberFormat="1" applyFont="1" applyFill="1" applyBorder="1" applyAlignment="1">
      <alignment horizontal="right" vertical="center"/>
    </xf>
    <xf numFmtId="176" fontId="14" fillId="4" borderId="0" xfId="0" quotePrefix="1" applyNumberFormat="1" applyFont="1" applyFill="1" applyBorder="1" applyAlignment="1">
      <alignment horizontal="right" vertical="center"/>
    </xf>
    <xf numFmtId="176" fontId="14" fillId="8" borderId="12" xfId="0" quotePrefix="1" applyNumberFormat="1" applyFont="1" applyFill="1" applyBorder="1" applyAlignment="1">
      <alignment horizontal="right" vertical="center"/>
    </xf>
    <xf numFmtId="176" fontId="14" fillId="0" borderId="0" xfId="0" quotePrefix="1" applyNumberFormat="1" applyFont="1" applyFill="1" applyBorder="1" applyAlignment="1">
      <alignment horizontal="right" vertical="center"/>
    </xf>
    <xf numFmtId="178" fontId="13" fillId="0" borderId="0" xfId="2" quotePrefix="1" applyNumberFormat="1" applyFont="1" applyAlignment="1">
      <alignment horizontal="right" vertical="center"/>
    </xf>
    <xf numFmtId="178" fontId="13" fillId="2" borderId="0" xfId="2" quotePrefix="1" applyNumberFormat="1" applyFont="1" applyFill="1" applyAlignment="1">
      <alignment horizontal="right" vertical="center"/>
    </xf>
    <xf numFmtId="176" fontId="14" fillId="0" borderId="2" xfId="0" quotePrefix="1" applyNumberFormat="1" applyFont="1" applyFill="1" applyBorder="1" applyAlignment="1">
      <alignment horizontal="right" vertical="center"/>
    </xf>
    <xf numFmtId="176" fontId="14" fillId="0" borderId="9" xfId="0" quotePrefix="1" applyNumberFormat="1" applyFont="1" applyFill="1" applyBorder="1" applyAlignment="1">
      <alignment horizontal="right" vertical="center"/>
    </xf>
    <xf numFmtId="176" fontId="14" fillId="4" borderId="2" xfId="0" quotePrefix="1" applyNumberFormat="1" applyFont="1" applyFill="1" applyBorder="1" applyAlignment="1">
      <alignment horizontal="right" vertical="center"/>
    </xf>
    <xf numFmtId="176" fontId="19" fillId="0" borderId="3" xfId="0" applyNumberFormat="1" applyFont="1" applyBorder="1" applyAlignment="1">
      <alignment horizontal="right" vertical="center"/>
    </xf>
    <xf numFmtId="179" fontId="19" fillId="0" borderId="3" xfId="1" quotePrefix="1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0" fillId="0" borderId="25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/>
    </xf>
    <xf numFmtId="176" fontId="14" fillId="7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center" shrinkToFit="1"/>
    </xf>
    <xf numFmtId="176" fontId="14" fillId="9" borderId="0" xfId="2" applyNumberFormat="1" applyFont="1" applyFill="1" applyBorder="1" applyAlignment="1">
      <alignment horizontal="right" vertical="center"/>
    </xf>
    <xf numFmtId="213" fontId="14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shrinkToFit="1"/>
    </xf>
    <xf numFmtId="213" fontId="14" fillId="0" borderId="0" xfId="0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38" fontId="14" fillId="0" borderId="3" xfId="2" quotePrefix="1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 shrinkToFit="1"/>
    </xf>
    <xf numFmtId="0" fontId="13" fillId="7" borderId="0" xfId="0" applyFont="1" applyFill="1" applyBorder="1" applyAlignment="1">
      <alignment vertical="center" shrinkToFit="1"/>
    </xf>
    <xf numFmtId="0" fontId="17" fillId="10" borderId="0" xfId="0" applyFont="1" applyFill="1" applyBorder="1" applyAlignment="1">
      <alignment vertical="center" shrinkToFit="1"/>
    </xf>
    <xf numFmtId="0" fontId="13" fillId="1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176" fontId="17" fillId="10" borderId="0" xfId="2" applyNumberFormat="1" applyFont="1" applyFill="1" applyBorder="1" applyAlignment="1">
      <alignment horizontal="right" vertical="center"/>
    </xf>
    <xf numFmtId="176" fontId="19" fillId="10" borderId="0" xfId="2" applyNumberFormat="1" applyFont="1" applyFill="1" applyBorder="1" applyAlignment="1">
      <alignment horizontal="right" vertical="center"/>
    </xf>
    <xf numFmtId="0" fontId="51" fillId="0" borderId="0" xfId="0" applyFont="1">
      <alignment vertical="center"/>
    </xf>
    <xf numFmtId="0" fontId="13" fillId="0" borderId="0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vertical="center" shrinkToFit="1"/>
    </xf>
    <xf numFmtId="176" fontId="13" fillId="0" borderId="3" xfId="0" applyNumberFormat="1" applyFont="1" applyFill="1" applyBorder="1">
      <alignment vertical="center"/>
    </xf>
    <xf numFmtId="176" fontId="26" fillId="0" borderId="3" xfId="0" applyNumberFormat="1" applyFont="1" applyFill="1" applyBorder="1">
      <alignment vertical="center"/>
    </xf>
    <xf numFmtId="176" fontId="13" fillId="0" borderId="0" xfId="2" applyNumberFormat="1" applyFont="1" applyFill="1" applyBorder="1" applyAlignment="1">
      <alignment horizontal="right" vertical="center"/>
    </xf>
    <xf numFmtId="176" fontId="26" fillId="0" borderId="0" xfId="2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 shrinkToFit="1"/>
    </xf>
    <xf numFmtId="176" fontId="13" fillId="0" borderId="2" xfId="2" applyNumberFormat="1" applyFont="1" applyFill="1" applyBorder="1" applyAlignment="1">
      <alignment horizontal="right" vertical="center"/>
    </xf>
    <xf numFmtId="176" fontId="26" fillId="0" borderId="2" xfId="2" applyNumberFormat="1" applyFont="1" applyFill="1" applyBorder="1" applyAlignment="1">
      <alignment horizontal="right" vertical="center"/>
    </xf>
    <xf numFmtId="0" fontId="13" fillId="4" borderId="9" xfId="0" applyFont="1" applyFill="1" applyBorder="1" applyAlignment="1">
      <alignment vertical="center" shrinkToFit="1"/>
    </xf>
    <xf numFmtId="176" fontId="13" fillId="4" borderId="9" xfId="2" applyNumberFormat="1" applyFont="1" applyFill="1" applyBorder="1" applyAlignment="1">
      <alignment horizontal="right" vertical="center"/>
    </xf>
    <xf numFmtId="176" fontId="26" fillId="4" borderId="9" xfId="2" applyNumberFormat="1" applyFont="1" applyFill="1" applyBorder="1" applyAlignment="1">
      <alignment horizontal="right" vertical="center"/>
    </xf>
    <xf numFmtId="0" fontId="13" fillId="4" borderId="5" xfId="0" applyFont="1" applyFill="1" applyBorder="1" applyAlignment="1">
      <alignment vertical="center" shrinkToFit="1"/>
    </xf>
    <xf numFmtId="176" fontId="13" fillId="4" borderId="5" xfId="2" applyNumberFormat="1" applyFont="1" applyFill="1" applyBorder="1" applyAlignment="1">
      <alignment horizontal="right" vertical="center"/>
    </xf>
    <xf numFmtId="176" fontId="26" fillId="4" borderId="5" xfId="2" applyNumberFormat="1" applyFont="1" applyFill="1" applyBorder="1" applyAlignment="1">
      <alignment horizontal="right" vertical="center"/>
    </xf>
    <xf numFmtId="0" fontId="52" fillId="0" borderId="0" xfId="0" applyFont="1">
      <alignment vertical="center"/>
    </xf>
    <xf numFmtId="178" fontId="13" fillId="6" borderId="26" xfId="2" applyNumberFormat="1" applyFont="1" applyFill="1" applyBorder="1">
      <alignment vertical="center"/>
    </xf>
    <xf numFmtId="178" fontId="7" fillId="2" borderId="26" xfId="2" applyNumberFormat="1" applyFont="1" applyFill="1" applyBorder="1">
      <alignment vertical="center"/>
    </xf>
    <xf numFmtId="0" fontId="17" fillId="10" borderId="2" xfId="0" applyFont="1" applyFill="1" applyBorder="1">
      <alignment vertical="center"/>
    </xf>
    <xf numFmtId="0" fontId="17" fillId="10" borderId="2" xfId="0" applyFont="1" applyFill="1" applyBorder="1" applyAlignment="1">
      <alignment vertical="center" shrinkToFit="1"/>
    </xf>
    <xf numFmtId="176" fontId="17" fillId="10" borderId="2" xfId="0" applyNumberFormat="1" applyFont="1" applyFill="1" applyBorder="1" applyAlignment="1">
      <alignment vertical="center"/>
    </xf>
    <xf numFmtId="176" fontId="19" fillId="10" borderId="2" xfId="0" applyNumberFormat="1" applyFont="1" applyFill="1" applyBorder="1" applyAlignment="1">
      <alignment vertical="center"/>
    </xf>
    <xf numFmtId="0" fontId="13" fillId="10" borderId="0" xfId="0" applyFont="1" applyFill="1">
      <alignment vertical="center"/>
    </xf>
    <xf numFmtId="176" fontId="19" fillId="10" borderId="2" xfId="0" applyNumberFormat="1" applyFont="1" applyFill="1" applyBorder="1" applyAlignment="1">
      <alignment horizontal="right" vertical="center"/>
    </xf>
    <xf numFmtId="0" fontId="17" fillId="10" borderId="1" xfId="0" applyFont="1" applyFill="1" applyBorder="1">
      <alignment vertical="center"/>
    </xf>
    <xf numFmtId="0" fontId="17" fillId="10" borderId="1" xfId="0" applyFont="1" applyFill="1" applyBorder="1" applyAlignment="1">
      <alignment vertical="center" shrinkToFit="1"/>
    </xf>
    <xf numFmtId="176" fontId="17" fillId="10" borderId="1" xfId="0" applyNumberFormat="1" applyFont="1" applyFill="1" applyBorder="1" applyAlignment="1">
      <alignment vertical="center"/>
    </xf>
    <xf numFmtId="176" fontId="19" fillId="10" borderId="1" xfId="0" applyNumberFormat="1" applyFont="1" applyFill="1" applyBorder="1" applyAlignment="1">
      <alignment vertical="center"/>
    </xf>
    <xf numFmtId="179" fontId="17" fillId="10" borderId="2" xfId="1" applyNumberFormat="1" applyFont="1" applyFill="1" applyBorder="1" applyAlignment="1">
      <alignment vertical="center"/>
    </xf>
    <xf numFmtId="179" fontId="19" fillId="10" borderId="2" xfId="1" applyNumberFormat="1" applyFont="1" applyFill="1" applyBorder="1" applyAlignment="1">
      <alignment vertical="center"/>
    </xf>
    <xf numFmtId="179" fontId="19" fillId="10" borderId="2" xfId="1" quotePrefix="1" applyNumberFormat="1" applyFont="1" applyFill="1" applyBorder="1" applyAlignment="1">
      <alignment horizontal="right" vertical="center"/>
    </xf>
    <xf numFmtId="179" fontId="17" fillId="10" borderId="1" xfId="1" applyNumberFormat="1" applyFont="1" applyFill="1" applyBorder="1" applyAlignment="1">
      <alignment vertical="center"/>
    </xf>
    <xf numFmtId="179" fontId="19" fillId="10" borderId="1" xfId="1" applyNumberFormat="1" applyFont="1" applyFill="1" applyBorder="1" applyAlignment="1">
      <alignment vertical="center"/>
    </xf>
    <xf numFmtId="0" fontId="17" fillId="0" borderId="9" xfId="0" applyFont="1" applyBorder="1">
      <alignment vertical="center"/>
    </xf>
    <xf numFmtId="0" fontId="17" fillId="0" borderId="9" xfId="0" applyFont="1" applyBorder="1" applyAlignment="1">
      <alignment vertical="center" shrinkToFit="1"/>
    </xf>
    <xf numFmtId="176" fontId="17" fillId="0" borderId="9" xfId="0" applyNumberFormat="1" applyFont="1" applyBorder="1" applyAlignment="1">
      <alignment vertical="center"/>
    </xf>
    <xf numFmtId="176" fontId="19" fillId="0" borderId="9" xfId="0" applyNumberFormat="1" applyFont="1" applyBorder="1" applyAlignment="1">
      <alignment vertical="center"/>
    </xf>
    <xf numFmtId="0" fontId="17" fillId="0" borderId="27" xfId="0" applyFont="1" applyBorder="1">
      <alignment vertical="center"/>
    </xf>
    <xf numFmtId="0" fontId="17" fillId="0" borderId="27" xfId="0" applyFont="1" applyBorder="1" applyAlignment="1">
      <alignment vertical="center" shrinkToFit="1"/>
    </xf>
    <xf numFmtId="176" fontId="17" fillId="0" borderId="27" xfId="0" applyNumberFormat="1" applyFont="1" applyBorder="1" applyAlignment="1">
      <alignment vertical="center"/>
    </xf>
    <xf numFmtId="176" fontId="19" fillId="0" borderId="27" xfId="0" applyNumberFormat="1" applyFont="1" applyBorder="1" applyAlignment="1">
      <alignment vertical="center"/>
    </xf>
    <xf numFmtId="0" fontId="17" fillId="0" borderId="27" xfId="0" applyFont="1" applyFill="1" applyBorder="1">
      <alignment vertical="center"/>
    </xf>
    <xf numFmtId="0" fontId="17" fillId="0" borderId="27" xfId="0" applyFont="1" applyFill="1" applyBorder="1" applyAlignment="1">
      <alignment vertical="center" shrinkToFit="1"/>
    </xf>
    <xf numFmtId="179" fontId="17" fillId="0" borderId="27" xfId="1" applyNumberFormat="1" applyFont="1" applyFill="1" applyBorder="1" applyAlignment="1">
      <alignment vertical="center"/>
    </xf>
    <xf numFmtId="179" fontId="19" fillId="0" borderId="27" xfId="1" applyNumberFormat="1" applyFont="1" applyFill="1" applyBorder="1" applyAlignment="1">
      <alignment vertical="center"/>
    </xf>
    <xf numFmtId="0" fontId="17" fillId="10" borderId="0" xfId="0" applyFont="1" applyFill="1" applyBorder="1">
      <alignment vertical="center"/>
    </xf>
    <xf numFmtId="176" fontId="17" fillId="10" borderId="0" xfId="0" applyNumberFormat="1" applyFont="1" applyFill="1" applyBorder="1" applyAlignment="1">
      <alignment vertical="center"/>
    </xf>
    <xf numFmtId="176" fontId="19" fillId="10" borderId="0" xfId="0" applyNumberFormat="1" applyFont="1" applyFill="1" applyBorder="1" applyAlignment="1">
      <alignment vertical="center"/>
    </xf>
    <xf numFmtId="179" fontId="17" fillId="10" borderId="0" xfId="1" applyNumberFormat="1" applyFont="1" applyFill="1" applyBorder="1" applyAlignment="1">
      <alignment vertical="center"/>
    </xf>
    <xf numFmtId="179" fontId="19" fillId="10" borderId="0" xfId="1" applyNumberFormat="1" applyFont="1" applyFill="1" applyBorder="1" applyAlignment="1">
      <alignment vertical="center"/>
    </xf>
    <xf numFmtId="179" fontId="17" fillId="0" borderId="27" xfId="1" applyNumberFormat="1" applyFont="1" applyBorder="1" applyAlignment="1">
      <alignment vertical="center"/>
    </xf>
    <xf numFmtId="179" fontId="19" fillId="0" borderId="27" xfId="1" applyNumberFormat="1" applyFont="1" applyBorder="1" applyAlignment="1">
      <alignment vertical="center"/>
    </xf>
    <xf numFmtId="179" fontId="17" fillId="0" borderId="9" xfId="1" applyNumberFormat="1" applyFont="1" applyBorder="1" applyAlignment="1">
      <alignment vertical="center"/>
    </xf>
    <xf numFmtId="179" fontId="19" fillId="0" borderId="9" xfId="1" applyNumberFormat="1" applyFont="1" applyBorder="1" applyAlignment="1">
      <alignment vertical="center"/>
    </xf>
    <xf numFmtId="189" fontId="17" fillId="10" borderId="2" xfId="0" applyNumberFormat="1" applyFont="1" applyFill="1" applyBorder="1" applyAlignment="1">
      <alignment vertical="center"/>
    </xf>
    <xf numFmtId="189" fontId="19" fillId="10" borderId="2" xfId="0" applyNumberFormat="1" applyFont="1" applyFill="1" applyBorder="1" applyAlignment="1">
      <alignment vertical="center"/>
    </xf>
    <xf numFmtId="189" fontId="17" fillId="10" borderId="1" xfId="0" applyNumberFormat="1" applyFont="1" applyFill="1" applyBorder="1" applyAlignment="1">
      <alignment vertical="center"/>
    </xf>
    <xf numFmtId="189" fontId="19" fillId="10" borderId="1" xfId="0" applyNumberFormat="1" applyFont="1" applyFill="1" applyBorder="1" applyAlignment="1">
      <alignment vertical="center"/>
    </xf>
    <xf numFmtId="179" fontId="19" fillId="10" borderId="1" xfId="1" quotePrefix="1" applyNumberFormat="1" applyFont="1" applyFill="1" applyBorder="1" applyAlignment="1">
      <alignment horizontal="right" vertical="center"/>
    </xf>
    <xf numFmtId="0" fontId="17" fillId="2" borderId="27" xfId="0" applyFont="1" applyFill="1" applyBorder="1">
      <alignment vertical="center"/>
    </xf>
    <xf numFmtId="189" fontId="17" fillId="0" borderId="27" xfId="0" applyNumberFormat="1" applyFont="1" applyFill="1" applyBorder="1" applyAlignment="1">
      <alignment vertical="center"/>
    </xf>
    <xf numFmtId="189" fontId="19" fillId="6" borderId="27" xfId="0" applyNumberFormat="1" applyFont="1" applyFill="1" applyBorder="1" applyAlignment="1">
      <alignment vertical="center"/>
    </xf>
    <xf numFmtId="0" fontId="17" fillId="0" borderId="27" xfId="0" applyFont="1" applyBorder="1" applyAlignment="1">
      <alignment horizontal="left" vertical="center"/>
    </xf>
    <xf numFmtId="179" fontId="19" fillId="0" borderId="27" xfId="1" quotePrefix="1" applyNumberFormat="1" applyFont="1" applyBorder="1" applyAlignment="1">
      <alignment horizontal="right" vertical="center"/>
    </xf>
    <xf numFmtId="179" fontId="17" fillId="0" borderId="3" xfId="1" applyNumberFormat="1" applyFont="1" applyBorder="1" applyAlignment="1">
      <alignment horizontal="right" vertical="center"/>
    </xf>
    <xf numFmtId="0" fontId="17" fillId="10" borderId="12" xfId="0" applyFont="1" applyFill="1" applyBorder="1" applyAlignment="1">
      <alignment vertical="center" shrinkToFit="1"/>
    </xf>
    <xf numFmtId="179" fontId="17" fillId="10" borderId="12" xfId="1" applyNumberFormat="1" applyFont="1" applyFill="1" applyBorder="1" applyAlignment="1">
      <alignment vertical="center"/>
    </xf>
    <xf numFmtId="179" fontId="19" fillId="10" borderId="12" xfId="1" applyNumberFormat="1" applyFont="1" applyFill="1" applyBorder="1" applyAlignment="1">
      <alignment vertical="center"/>
    </xf>
    <xf numFmtId="38" fontId="13" fillId="0" borderId="9" xfId="2" applyFont="1" applyFill="1" applyBorder="1">
      <alignment vertical="center"/>
    </xf>
    <xf numFmtId="38" fontId="26" fillId="6" borderId="9" xfId="2" applyFont="1" applyFill="1" applyBorder="1">
      <alignment vertical="center"/>
    </xf>
    <xf numFmtId="176" fontId="17" fillId="7" borderId="9" xfId="0" applyNumberFormat="1" applyFont="1" applyFill="1" applyBorder="1" applyAlignment="1">
      <alignment vertical="center"/>
    </xf>
    <xf numFmtId="176" fontId="19" fillId="6" borderId="9" xfId="0" applyNumberFormat="1" applyFont="1" applyFill="1" applyBorder="1" applyAlignment="1">
      <alignment vertical="center"/>
    </xf>
    <xf numFmtId="0" fontId="17" fillId="0" borderId="9" xfId="0" applyFont="1" applyFill="1" applyBorder="1">
      <alignment vertical="center"/>
    </xf>
    <xf numFmtId="179" fontId="17" fillId="0" borderId="9" xfId="1" applyNumberFormat="1" applyFont="1" applyFill="1" applyBorder="1" applyAlignment="1">
      <alignment vertical="center"/>
    </xf>
    <xf numFmtId="179" fontId="19" fillId="6" borderId="9" xfId="1" applyNumberFormat="1" applyFont="1" applyFill="1" applyBorder="1" applyAlignment="1">
      <alignment vertical="center"/>
    </xf>
    <xf numFmtId="0" fontId="17" fillId="0" borderId="24" xfId="0" applyFont="1" applyFill="1" applyBorder="1" applyAlignment="1">
      <alignment vertical="center" shrinkToFit="1"/>
    </xf>
    <xf numFmtId="179" fontId="17" fillId="0" borderId="24" xfId="1" applyNumberFormat="1" applyFont="1" applyFill="1" applyBorder="1" applyAlignment="1">
      <alignment vertical="center"/>
    </xf>
    <xf numFmtId="179" fontId="19" fillId="6" borderId="24" xfId="1" applyNumberFormat="1" applyFont="1" applyFill="1" applyBorder="1" applyAlignment="1">
      <alignment vertical="center"/>
    </xf>
    <xf numFmtId="0" fontId="51" fillId="0" borderId="0" xfId="0" applyFont="1" applyFill="1">
      <alignment vertical="center"/>
    </xf>
    <xf numFmtId="196" fontId="17" fillId="0" borderId="0" xfId="2" applyNumberFormat="1" applyFont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211" fontId="13" fillId="0" borderId="0" xfId="0" applyNumberFormat="1" applyFont="1" applyFill="1">
      <alignment vertical="center"/>
    </xf>
    <xf numFmtId="185" fontId="17" fillId="10" borderId="2" xfId="0" applyNumberFormat="1" applyFont="1" applyFill="1" applyBorder="1" applyAlignment="1">
      <alignment vertical="center"/>
    </xf>
    <xf numFmtId="185" fontId="19" fillId="10" borderId="2" xfId="0" applyNumberFormat="1" applyFont="1" applyFill="1" applyBorder="1" applyAlignment="1">
      <alignment vertical="center"/>
    </xf>
    <xf numFmtId="40" fontId="19" fillId="10" borderId="12" xfId="2" applyNumberFormat="1" applyFont="1" applyFill="1" applyBorder="1" applyAlignment="1">
      <alignment horizontal="right" vertical="center"/>
    </xf>
    <xf numFmtId="185" fontId="17" fillId="10" borderId="1" xfId="0" applyNumberFormat="1" applyFont="1" applyFill="1" applyBorder="1" applyAlignment="1">
      <alignment vertical="center"/>
    </xf>
    <xf numFmtId="185" fontId="19" fillId="10" borderId="1" xfId="0" applyNumberFormat="1" applyFont="1" applyFill="1" applyBorder="1" applyAlignment="1">
      <alignment vertical="center"/>
    </xf>
    <xf numFmtId="177" fontId="17" fillId="10" borderId="2" xfId="2" applyNumberFormat="1" applyFont="1" applyFill="1" applyBorder="1" applyAlignment="1">
      <alignment vertical="center"/>
    </xf>
    <xf numFmtId="177" fontId="19" fillId="10" borderId="2" xfId="2" applyNumberFormat="1" applyFont="1" applyFill="1" applyBorder="1" applyAlignment="1">
      <alignment vertical="center"/>
    </xf>
    <xf numFmtId="40" fontId="19" fillId="10" borderId="12" xfId="2" applyNumberFormat="1" applyFont="1" applyFill="1" applyBorder="1" applyAlignment="1">
      <alignment horizontal="center" vertical="center"/>
    </xf>
    <xf numFmtId="0" fontId="51" fillId="10" borderId="0" xfId="0" applyFont="1" applyFill="1">
      <alignment vertical="center"/>
    </xf>
    <xf numFmtId="185" fontId="17" fillId="0" borderId="9" xfId="0" applyNumberFormat="1" applyFont="1" applyBorder="1" applyAlignment="1">
      <alignment vertical="center"/>
    </xf>
    <xf numFmtId="185" fontId="17" fillId="0" borderId="9" xfId="0" applyNumberFormat="1" applyFont="1" applyFill="1" applyBorder="1" applyAlignment="1">
      <alignment vertical="center"/>
    </xf>
    <xf numFmtId="185" fontId="17" fillId="2" borderId="9" xfId="0" applyNumberFormat="1" applyFont="1" applyFill="1" applyBorder="1" applyAlignment="1">
      <alignment vertical="center"/>
    </xf>
    <xf numFmtId="185" fontId="19" fillId="2" borderId="9" xfId="0" applyNumberFormat="1" applyFont="1" applyFill="1" applyBorder="1" applyAlignment="1">
      <alignment vertical="center"/>
    </xf>
    <xf numFmtId="189" fontId="17" fillId="0" borderId="9" xfId="0" applyNumberFormat="1" applyFont="1" applyFill="1" applyBorder="1" applyAlignment="1">
      <alignment vertical="center"/>
    </xf>
    <xf numFmtId="189" fontId="17" fillId="7" borderId="9" xfId="0" applyNumberFormat="1" applyFont="1" applyFill="1" applyBorder="1" applyAlignment="1">
      <alignment vertical="center"/>
    </xf>
    <xf numFmtId="189" fontId="19" fillId="6" borderId="9" xfId="0" applyNumberFormat="1" applyFont="1" applyFill="1" applyBorder="1" applyAlignment="1">
      <alignment vertical="center"/>
    </xf>
    <xf numFmtId="0" fontId="17" fillId="0" borderId="24" xfId="0" applyFont="1" applyBorder="1">
      <alignment vertical="center"/>
    </xf>
    <xf numFmtId="0" fontId="17" fillId="0" borderId="24" xfId="0" applyFont="1" applyBorder="1" applyAlignment="1">
      <alignment vertical="center" shrinkToFit="1"/>
    </xf>
    <xf numFmtId="185" fontId="19" fillId="6" borderId="24" xfId="0" applyNumberFormat="1" applyFont="1" applyFill="1" applyBorder="1" applyAlignment="1">
      <alignment vertical="center"/>
    </xf>
    <xf numFmtId="0" fontId="22" fillId="0" borderId="4" xfId="0" applyFont="1" applyBorder="1" applyAlignment="1">
      <alignment wrapText="1"/>
    </xf>
    <xf numFmtId="0" fontId="39" fillId="5" borderId="0" xfId="2" applyNumberFormat="1" applyFont="1" applyFill="1">
      <alignment vertical="center"/>
    </xf>
    <xf numFmtId="0" fontId="11" fillId="0" borderId="0" xfId="0" applyFont="1" applyAlignment="1">
      <alignment vertical="top"/>
    </xf>
    <xf numFmtId="0" fontId="11" fillId="0" borderId="8" xfId="0" applyFont="1" applyBorder="1" applyAlignment="1">
      <alignment vertical="top" wrapText="1"/>
    </xf>
    <xf numFmtId="189" fontId="19" fillId="0" borderId="27" xfId="0" applyNumberFormat="1" applyFont="1" applyFill="1" applyBorder="1" applyAlignment="1">
      <alignment vertical="center"/>
    </xf>
    <xf numFmtId="0" fontId="40" fillId="0" borderId="0" xfId="0" applyFont="1">
      <alignment vertical="center"/>
    </xf>
    <xf numFmtId="0" fontId="40" fillId="0" borderId="1" xfId="0" applyFont="1" applyBorder="1">
      <alignment vertical="center"/>
    </xf>
    <xf numFmtId="0" fontId="40" fillId="0" borderId="0" xfId="0" applyFont="1" applyFill="1" applyBorder="1">
      <alignment vertical="center"/>
    </xf>
    <xf numFmtId="0" fontId="41" fillId="0" borderId="0" xfId="0" applyFont="1" applyAlignment="1">
      <alignment horizontal="right" vertical="center"/>
    </xf>
    <xf numFmtId="176" fontId="19" fillId="7" borderId="9" xfId="0" applyNumberFormat="1" applyFont="1" applyFill="1" applyBorder="1" applyAlignment="1">
      <alignment vertical="center"/>
    </xf>
    <xf numFmtId="0" fontId="42" fillId="0" borderId="0" xfId="0" applyFont="1" applyAlignment="1">
      <alignment horizontal="right" vertical="center"/>
    </xf>
    <xf numFmtId="179" fontId="19" fillId="0" borderId="9" xfId="1" applyNumberFormat="1" applyFont="1" applyFill="1" applyBorder="1" applyAlignment="1">
      <alignment vertical="center"/>
    </xf>
    <xf numFmtId="179" fontId="19" fillId="0" borderId="24" xfId="1" applyNumberFormat="1" applyFont="1" applyFill="1" applyBorder="1" applyAlignment="1">
      <alignment vertical="center"/>
    </xf>
    <xf numFmtId="0" fontId="26" fillId="0" borderId="0" xfId="0" applyFont="1" applyFill="1">
      <alignment vertical="center"/>
    </xf>
    <xf numFmtId="196" fontId="19" fillId="0" borderId="0" xfId="2" applyNumberFormat="1" applyFont="1" applyBorder="1" applyAlignment="1">
      <alignment vertical="center"/>
    </xf>
    <xf numFmtId="0" fontId="26" fillId="0" borderId="0" xfId="0" applyFont="1">
      <alignment vertical="center"/>
    </xf>
    <xf numFmtId="0" fontId="43" fillId="0" borderId="0" xfId="0" applyFont="1">
      <alignment vertical="center"/>
    </xf>
    <xf numFmtId="189" fontId="19" fillId="7" borderId="9" xfId="0" applyNumberFormat="1" applyFont="1" applyFill="1" applyBorder="1" applyAlignment="1">
      <alignment vertical="center"/>
    </xf>
    <xf numFmtId="179" fontId="19" fillId="7" borderId="5" xfId="1" applyNumberFormat="1" applyFont="1" applyFill="1" applyBorder="1" applyAlignment="1">
      <alignment horizontal="right" vertical="center"/>
    </xf>
    <xf numFmtId="38" fontId="39" fillId="5" borderId="0" xfId="2" applyFont="1" applyFill="1" applyBorder="1" applyAlignment="1">
      <alignment vertical="center" shrinkToFit="1"/>
    </xf>
    <xf numFmtId="0" fontId="39" fillId="5" borderId="0" xfId="0" applyFont="1" applyFill="1" applyBorder="1" applyAlignment="1">
      <alignment vertical="center" wrapText="1"/>
    </xf>
    <xf numFmtId="0" fontId="39" fillId="5" borderId="0" xfId="0" applyFont="1" applyFill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7" fillId="0" borderId="24" xfId="0" applyFont="1" applyFill="1" applyBorder="1">
      <alignment vertical="center"/>
    </xf>
    <xf numFmtId="0" fontId="25" fillId="0" borderId="24" xfId="0" applyFont="1" applyFill="1" applyBorder="1">
      <alignment vertical="center"/>
    </xf>
    <xf numFmtId="0" fontId="17" fillId="0" borderId="25" xfId="0" applyFont="1" applyBorder="1" applyAlignment="1">
      <alignment vertical="center" shrinkToFit="1"/>
    </xf>
    <xf numFmtId="176" fontId="17" fillId="0" borderId="25" xfId="2" applyNumberFormat="1" applyFont="1" applyBorder="1">
      <alignment vertical="center"/>
    </xf>
    <xf numFmtId="176" fontId="19" fillId="0" borderId="25" xfId="2" applyNumberFormat="1" applyFont="1" applyBorder="1">
      <alignment vertical="center"/>
    </xf>
    <xf numFmtId="0" fontId="17" fillId="4" borderId="27" xfId="0" applyFont="1" applyFill="1" applyBorder="1" applyAlignment="1">
      <alignment vertical="center" shrinkToFit="1"/>
    </xf>
    <xf numFmtId="0" fontId="13" fillId="0" borderId="0" xfId="0" applyFont="1" applyBorder="1">
      <alignment vertical="center"/>
    </xf>
    <xf numFmtId="176" fontId="17" fillId="4" borderId="27" xfId="0" applyNumberFormat="1" applyFont="1" applyFill="1" applyBorder="1">
      <alignment vertical="center"/>
    </xf>
    <xf numFmtId="176" fontId="17" fillId="4" borderId="23" xfId="0" applyNumberFormat="1" applyFont="1" applyFill="1" applyBorder="1">
      <alignment vertical="center"/>
    </xf>
    <xf numFmtId="0" fontId="44" fillId="2" borderId="13" xfId="0" applyFont="1" applyFill="1" applyBorder="1">
      <alignment vertical="center"/>
    </xf>
    <xf numFmtId="0" fontId="44" fillId="2" borderId="14" xfId="0" applyFont="1" applyFill="1" applyBorder="1">
      <alignment vertical="center"/>
    </xf>
    <xf numFmtId="0" fontId="44" fillId="2" borderId="15" xfId="0" applyFont="1" applyFill="1" applyBorder="1">
      <alignment vertical="center"/>
    </xf>
    <xf numFmtId="0" fontId="44" fillId="2" borderId="0" xfId="0" applyFont="1" applyFill="1">
      <alignment vertical="center"/>
    </xf>
    <xf numFmtId="0" fontId="44" fillId="2" borderId="16" xfId="0" applyFont="1" applyFill="1" applyBorder="1">
      <alignment vertical="center"/>
    </xf>
    <xf numFmtId="0" fontId="44" fillId="2" borderId="0" xfId="0" applyFont="1" applyFill="1" applyBorder="1">
      <alignment vertical="center"/>
    </xf>
    <xf numFmtId="0" fontId="44" fillId="2" borderId="17" xfId="0" applyFont="1" applyFill="1" applyBorder="1">
      <alignment vertical="center"/>
    </xf>
    <xf numFmtId="0" fontId="44" fillId="4" borderId="16" xfId="0" applyFont="1" applyFill="1" applyBorder="1">
      <alignment vertical="center"/>
    </xf>
    <xf numFmtId="0" fontId="44" fillId="4" borderId="0" xfId="0" applyFont="1" applyFill="1" applyBorder="1">
      <alignment vertical="center"/>
    </xf>
    <xf numFmtId="0" fontId="44" fillId="4" borderId="17" xfId="0" applyFont="1" applyFill="1" applyBorder="1">
      <alignment vertical="center"/>
    </xf>
    <xf numFmtId="0" fontId="45" fillId="4" borderId="0" xfId="0" applyFont="1" applyFill="1" applyBorder="1">
      <alignment vertical="center"/>
    </xf>
    <xf numFmtId="0" fontId="46" fillId="4" borderId="0" xfId="0" applyFont="1" applyFill="1" applyBorder="1" applyAlignment="1">
      <alignment horizontal="right" vertical="center"/>
    </xf>
    <xf numFmtId="0" fontId="44" fillId="4" borderId="16" xfId="0" applyFont="1" applyFill="1" applyBorder="1" applyAlignment="1">
      <alignment vertical="top"/>
    </xf>
    <xf numFmtId="0" fontId="44" fillId="4" borderId="0" xfId="0" applyFont="1" applyFill="1" applyBorder="1" applyAlignment="1">
      <alignment vertical="top"/>
    </xf>
    <xf numFmtId="0" fontId="44" fillId="4" borderId="17" xfId="0" applyFont="1" applyFill="1" applyBorder="1" applyAlignment="1">
      <alignment vertical="top"/>
    </xf>
    <xf numFmtId="0" fontId="44" fillId="2" borderId="0" xfId="0" applyFont="1" applyFill="1" applyAlignment="1">
      <alignment vertical="top"/>
    </xf>
    <xf numFmtId="0" fontId="44" fillId="2" borderId="18" xfId="0" applyFont="1" applyFill="1" applyBorder="1">
      <alignment vertical="center"/>
    </xf>
    <xf numFmtId="0" fontId="44" fillId="2" borderId="19" xfId="0" applyFont="1" applyFill="1" applyBorder="1">
      <alignment vertical="center"/>
    </xf>
    <xf numFmtId="0" fontId="44" fillId="2" borderId="20" xfId="0" applyFont="1" applyFill="1" applyBorder="1">
      <alignment vertical="center"/>
    </xf>
    <xf numFmtId="0" fontId="40" fillId="0" borderId="0" xfId="0" applyFont="1" applyFill="1">
      <alignment vertical="center"/>
    </xf>
    <xf numFmtId="0" fontId="40" fillId="0" borderId="1" xfId="0" applyFont="1" applyFill="1" applyBorder="1">
      <alignment vertical="center"/>
    </xf>
    <xf numFmtId="0" fontId="48" fillId="0" borderId="0" xfId="0" applyFont="1" applyFill="1" applyBorder="1">
      <alignment vertical="center"/>
    </xf>
    <xf numFmtId="0" fontId="42" fillId="0" borderId="0" xfId="0" applyFont="1" applyFill="1" applyAlignment="1">
      <alignment horizontal="right" vertical="center"/>
    </xf>
    <xf numFmtId="0" fontId="43" fillId="0" borderId="0" xfId="0" applyFont="1" applyFill="1">
      <alignment vertical="center"/>
    </xf>
    <xf numFmtId="213" fontId="11" fillId="0" borderId="0" xfId="0" applyNumberFormat="1" applyFont="1" applyFill="1" applyBorder="1" applyAlignment="1">
      <alignment horizontal="right" vertical="center"/>
    </xf>
    <xf numFmtId="176" fontId="11" fillId="0" borderId="0" xfId="0" quotePrefix="1" applyNumberFormat="1" applyFont="1" applyBorder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horizontal="right" vertical="center"/>
    </xf>
    <xf numFmtId="176" fontId="11" fillId="2" borderId="0" xfId="0" quotePrefix="1" applyNumberFormat="1" applyFont="1" applyFill="1" applyBorder="1" applyAlignment="1">
      <alignment horizontal="right" vertical="center"/>
    </xf>
    <xf numFmtId="176" fontId="11" fillId="4" borderId="0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176" fontId="11" fillId="0" borderId="0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0" xfId="2" quotePrefix="1" applyFont="1" applyFill="1" applyBorder="1" applyAlignment="1">
      <alignment horizontal="right" vertical="center"/>
    </xf>
    <xf numFmtId="38" fontId="11" fillId="0" borderId="12" xfId="2" quotePrefix="1" applyFont="1" applyFill="1" applyBorder="1" applyAlignment="1">
      <alignment horizontal="right" vertical="center"/>
    </xf>
    <xf numFmtId="38" fontId="11" fillId="0" borderId="1" xfId="2" quotePrefix="1" applyFont="1" applyFill="1" applyBorder="1" applyAlignment="1">
      <alignment horizontal="right"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40" fontId="19" fillId="2" borderId="9" xfId="2" applyNumberFormat="1" applyFont="1" applyFill="1" applyBorder="1" applyAlignment="1">
      <alignment horizontal="right" vertical="center"/>
    </xf>
    <xf numFmtId="185" fontId="19" fillId="7" borderId="5" xfId="0" applyNumberFormat="1" applyFont="1" applyFill="1" applyBorder="1" applyAlignment="1">
      <alignment vertical="center"/>
    </xf>
    <xf numFmtId="38" fontId="26" fillId="0" borderId="9" xfId="2" applyFont="1" applyFill="1" applyBorder="1">
      <alignment vertical="center"/>
    </xf>
    <xf numFmtId="176" fontId="19" fillId="0" borderId="2" xfId="0" applyNumberFormat="1" applyFont="1" applyFill="1" applyBorder="1" applyAlignment="1">
      <alignment vertical="center"/>
    </xf>
    <xf numFmtId="38" fontId="19" fillId="7" borderId="2" xfId="2" applyNumberFormat="1" applyFont="1" applyFill="1" applyBorder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185" fontId="17" fillId="0" borderId="5" xfId="0" applyNumberFormat="1" applyFont="1" applyBorder="1" applyAlignment="1">
      <alignment vertical="center"/>
    </xf>
    <xf numFmtId="185" fontId="17" fillId="0" borderId="5" xfId="0" applyNumberFormat="1" applyFont="1" applyFill="1" applyBorder="1" applyAlignment="1">
      <alignment vertical="center"/>
    </xf>
    <xf numFmtId="185" fontId="17" fillId="2" borderId="5" xfId="0" applyNumberFormat="1" applyFont="1" applyFill="1" applyBorder="1" applyAlignment="1">
      <alignment vertical="center"/>
    </xf>
    <xf numFmtId="185" fontId="17" fillId="7" borderId="5" xfId="0" applyNumberFormat="1" applyFont="1" applyFill="1" applyBorder="1" applyAlignment="1">
      <alignment vertical="center"/>
    </xf>
    <xf numFmtId="0" fontId="27" fillId="4" borderId="0" xfId="0" applyFont="1" applyFill="1" applyBorder="1" applyAlignment="1">
      <alignment horizontal="left" vertical="top"/>
    </xf>
    <xf numFmtId="38" fontId="14" fillId="9" borderId="3" xfId="2" quotePrefix="1" applyFont="1" applyFill="1" applyBorder="1" applyAlignment="1">
      <alignment horizontal="right" vertical="center"/>
    </xf>
    <xf numFmtId="38" fontId="14" fillId="9" borderId="0" xfId="2" quotePrefix="1" applyFont="1" applyFill="1" applyBorder="1" applyAlignment="1">
      <alignment horizontal="right" vertical="center"/>
    </xf>
    <xf numFmtId="38" fontId="14" fillId="9" borderId="12" xfId="2" quotePrefix="1" applyFont="1" applyFill="1" applyBorder="1" applyAlignment="1">
      <alignment horizontal="right" vertical="center"/>
    </xf>
    <xf numFmtId="38" fontId="14" fillId="9" borderId="1" xfId="2" quotePrefix="1" applyFont="1" applyFill="1" applyBorder="1" applyAlignment="1">
      <alignment horizontal="right" vertical="center"/>
    </xf>
    <xf numFmtId="38" fontId="14" fillId="9" borderId="9" xfId="2" quotePrefix="1" applyFont="1" applyFill="1" applyBorder="1" applyAlignment="1">
      <alignment horizontal="right" vertical="center"/>
    </xf>
    <xf numFmtId="38" fontId="14" fillId="9" borderId="5" xfId="2" quotePrefix="1" applyFont="1" applyFill="1" applyBorder="1" applyAlignment="1">
      <alignment horizontal="right" vertical="center"/>
    </xf>
    <xf numFmtId="38" fontId="14" fillId="9" borderId="2" xfId="2" quotePrefix="1" applyFont="1" applyFill="1" applyBorder="1" applyAlignment="1">
      <alignment horizontal="right" vertical="center"/>
    </xf>
    <xf numFmtId="0" fontId="11" fillId="3" borderId="23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176" fontId="17" fillId="0" borderId="3" xfId="0" applyNumberFormat="1" applyFont="1" applyBorder="1" applyAlignment="1">
      <alignment horizontal="right" vertical="center"/>
    </xf>
    <xf numFmtId="176" fontId="17" fillId="10" borderId="2" xfId="0" applyNumberFormat="1" applyFont="1" applyFill="1" applyBorder="1" applyAlignment="1">
      <alignment horizontal="right" vertical="center"/>
    </xf>
    <xf numFmtId="179" fontId="17" fillId="10" borderId="2" xfId="1" quotePrefix="1" applyNumberFormat="1" applyFont="1" applyFill="1" applyBorder="1" applyAlignment="1">
      <alignment horizontal="right" vertical="center"/>
    </xf>
    <xf numFmtId="179" fontId="17" fillId="0" borderId="27" xfId="1" quotePrefix="1" applyNumberFormat="1" applyFont="1" applyBorder="1" applyAlignment="1">
      <alignment horizontal="right" vertical="center"/>
    </xf>
    <xf numFmtId="179" fontId="17" fillId="0" borderId="3" xfId="1" quotePrefix="1" applyNumberFormat="1" applyFont="1" applyBorder="1" applyAlignment="1">
      <alignment horizontal="right" vertical="center"/>
    </xf>
    <xf numFmtId="176" fontId="19" fillId="0" borderId="4" xfId="0" applyNumberFormat="1" applyFont="1" applyFill="1" applyBorder="1" applyAlignment="1">
      <alignment horizontal="right" vertical="center"/>
    </xf>
    <xf numFmtId="40" fontId="19" fillId="0" borderId="9" xfId="2" applyNumberFormat="1" applyFont="1" applyFill="1" applyBorder="1" applyAlignment="1">
      <alignment horizontal="right" vertical="center"/>
    </xf>
    <xf numFmtId="176" fontId="17" fillId="4" borderId="0" xfId="0" applyNumberFormat="1" applyFont="1" applyFill="1" applyBorder="1">
      <alignment vertical="center"/>
    </xf>
    <xf numFmtId="176" fontId="19" fillId="0" borderId="3" xfId="0" applyNumberFormat="1" applyFont="1" applyFill="1" applyBorder="1" applyAlignment="1">
      <alignment horizontal="right" vertical="center"/>
    </xf>
    <xf numFmtId="185" fontId="19" fillId="0" borderId="9" xfId="0" applyNumberFormat="1" applyFont="1" applyFill="1" applyBorder="1" applyAlignment="1">
      <alignment vertical="center"/>
    </xf>
    <xf numFmtId="179" fontId="39" fillId="5" borderId="0" xfId="1" quotePrefix="1" applyNumberFormat="1" applyFont="1" applyFill="1">
      <alignment vertical="center"/>
    </xf>
    <xf numFmtId="176" fontId="26" fillId="0" borderId="0" xfId="0" applyNumberFormat="1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right" vertical="center"/>
    </xf>
    <xf numFmtId="0" fontId="49" fillId="0" borderId="0" xfId="0" applyFont="1" applyFill="1" applyBorder="1">
      <alignment vertical="center"/>
    </xf>
    <xf numFmtId="178" fontId="13" fillId="7" borderId="0" xfId="2" applyNumberFormat="1" applyFont="1" applyFill="1">
      <alignment vertical="center"/>
    </xf>
    <xf numFmtId="17" fontId="11" fillId="3" borderId="10" xfId="0" quotePrefix="1" applyNumberFormat="1" applyFont="1" applyFill="1" applyBorder="1" applyAlignment="1">
      <alignment horizontal="center" vertical="center"/>
    </xf>
    <xf numFmtId="0" fontId="11" fillId="3" borderId="10" xfId="0" quotePrefix="1" applyFont="1" applyFill="1" applyBorder="1" applyAlignment="1">
      <alignment horizontal="center" vertical="center"/>
    </xf>
    <xf numFmtId="0" fontId="39" fillId="0" borderId="0" xfId="0" applyFont="1" applyFill="1" applyAlignment="1">
      <alignment horizontal="right" vertical="center" shrinkToFit="1"/>
    </xf>
    <xf numFmtId="0" fontId="50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shrinkToFit="1"/>
    </xf>
    <xf numFmtId="0" fontId="17" fillId="0" borderId="25" xfId="0" applyFont="1" applyBorder="1" applyAlignment="1">
      <alignment horizontal="left" vertical="center" shrinkToFit="1"/>
    </xf>
    <xf numFmtId="0" fontId="17" fillId="4" borderId="27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  <xf numFmtId="0" fontId="22" fillId="0" borderId="4" xfId="0" applyFont="1" applyBorder="1" applyAlignment="1">
      <alignment horizontal="right" wrapText="1"/>
    </xf>
    <xf numFmtId="0" fontId="13" fillId="0" borderId="3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13" fillId="4" borderId="9" xfId="0" applyFont="1" applyFill="1" applyBorder="1" applyAlignment="1">
      <alignment horizontal="left" vertical="center" shrinkToFit="1"/>
    </xf>
  </cellXfs>
  <cellStyles count="4">
    <cellStyle name="パーセント" xfId="1" builtinId="5"/>
    <cellStyle name="桁区切り" xfId="2" builtinId="6"/>
    <cellStyle name="桁区切り 2" xf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9087178146879"/>
          <c:y val="7.9470198675496692E-2"/>
          <c:w val="0.86799353313737315"/>
          <c:h val="0.75833639737764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連PL!$C$6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0E3-4726-A1B6-CB1DE8FFF93C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E3-4726-A1B6-CB1DE8FFF93C}"/>
              </c:ext>
            </c:extLst>
          </c:dPt>
          <c:dLbls>
            <c:dLbl>
              <c:idx val="0"/>
              <c:layout>
                <c:manualLayout>
                  <c:x val="0"/>
                  <c:y val="-0.56050338078601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E3-4726-A1B6-CB1DE8FFF93C}"/>
                </c:ext>
              </c:extLst>
            </c:dLbl>
            <c:dLbl>
              <c:idx val="1"/>
              <c:layout>
                <c:manualLayout>
                  <c:x val="0"/>
                  <c:y val="-0.549787766595400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E3-4726-A1B6-CB1DE8FFF93C}"/>
                </c:ext>
              </c:extLst>
            </c:dLbl>
            <c:dLbl>
              <c:idx val="2"/>
              <c:layout>
                <c:manualLayout>
                  <c:x val="0"/>
                  <c:y val="-0.5292628322121986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E3-4726-A1B6-CB1DE8FFF93C}"/>
                </c:ext>
              </c:extLst>
            </c:dLbl>
            <c:dLbl>
              <c:idx val="3"/>
              <c:layout>
                <c:manualLayout>
                  <c:x val="0"/>
                  <c:y val="-0.52099807060541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E3-4726-A1B6-CB1DE8FFF93C}"/>
                </c:ext>
              </c:extLst>
            </c:dLbl>
            <c:dLbl>
              <c:idx val="4"/>
              <c:layout>
                <c:manualLayout>
                  <c:x val="0"/>
                  <c:y val="-0.5090094036258712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E3-4726-A1B6-CB1DE8FFF93C}"/>
                </c:ext>
              </c:extLst>
            </c:dLbl>
            <c:dLbl>
              <c:idx val="5"/>
              <c:layout>
                <c:manualLayout>
                  <c:x val="-9.6584035679067784E-17"/>
                  <c:y val="-0.461485483941014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E3-4726-A1B6-CB1DE8FFF93C}"/>
                </c:ext>
              </c:extLst>
            </c:dLbl>
            <c:dLbl>
              <c:idx val="6"/>
              <c:layout>
                <c:manualLayout>
                  <c:x val="0"/>
                  <c:y val="-0.481122872885922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E3-4726-A1B6-CB1DE8FFF93C}"/>
                </c:ext>
              </c:extLst>
            </c:dLbl>
            <c:dLbl>
              <c:idx val="7"/>
              <c:layout>
                <c:manualLayout>
                  <c:x val="-2.3969704181196448E-3"/>
                  <c:y val="-0.480397516389746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E3-4726-A1B6-CB1DE8FFF93C}"/>
                </c:ext>
              </c:extLst>
            </c:dLbl>
            <c:dLbl>
              <c:idx val="8"/>
              <c:layout>
                <c:manualLayout>
                  <c:x val="0"/>
                  <c:y val="-0.467725574038344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E3-4726-A1B6-CB1DE8FFF93C}"/>
                </c:ext>
              </c:extLst>
            </c:dLbl>
            <c:dLbl>
              <c:idx val="9"/>
              <c:layout>
                <c:manualLayout>
                  <c:x val="9.587255442418811E-3"/>
                  <c:y val="-0.475494950548399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E3-4726-A1B6-CB1DE8FFF93C}"/>
                </c:ext>
              </c:extLst>
            </c:dLbl>
            <c:dLbl>
              <c:idx val="10"/>
              <c:layout>
                <c:manualLayout>
                  <c:x val="7.932579386840579E-3"/>
                  <c:y val="-0.565143431960872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E3-4726-A1B6-CB1DE8FFF93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連PL!$D$5:$N$5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
(予)</c:v>
                </c:pt>
              </c:strCache>
            </c:strRef>
          </c:cat>
          <c:val>
            <c:numRef>
              <c:f>連PL!$D$6:$N$6</c:f>
              <c:numCache>
                <c:formatCode>#,##0;"△ "#,##0</c:formatCode>
                <c:ptCount val="11"/>
                <c:pt idx="0">
                  <c:v>24996</c:v>
                </c:pt>
                <c:pt idx="1">
                  <c:v>26127</c:v>
                </c:pt>
                <c:pt idx="2">
                  <c:v>27984</c:v>
                </c:pt>
                <c:pt idx="3">
                  <c:v>32604</c:v>
                </c:pt>
                <c:pt idx="4">
                  <c:v>29290</c:v>
                </c:pt>
                <c:pt idx="5">
                  <c:v>32500</c:v>
                </c:pt>
                <c:pt idx="6">
                  <c:v>30485</c:v>
                </c:pt>
                <c:pt idx="7">
                  <c:v>29792</c:v>
                </c:pt>
                <c:pt idx="8">
                  <c:v>31024</c:v>
                </c:pt>
                <c:pt idx="9">
                  <c:v>30393</c:v>
                </c:pt>
                <c:pt idx="10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E3-4726-A1B6-CB1DE8FFF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0828136"/>
        <c:axId val="1"/>
      </c:barChart>
      <c:catAx>
        <c:axId val="350828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082813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グラフ3!$C$47:$L$47</c:f>
              <c:numCache>
                <c:formatCode>#,##0_);[Red]\(#,##0\)</c:formatCode>
                <c:ptCount val="10"/>
                <c:pt idx="0">
                  <c:v>6643</c:v>
                </c:pt>
                <c:pt idx="1">
                  <c:v>7606</c:v>
                </c:pt>
                <c:pt idx="2">
                  <c:v>10582</c:v>
                </c:pt>
                <c:pt idx="3">
                  <c:v>11972</c:v>
                </c:pt>
                <c:pt idx="4">
                  <c:v>11558</c:v>
                </c:pt>
                <c:pt idx="5">
                  <c:v>11131</c:v>
                </c:pt>
                <c:pt idx="6">
                  <c:v>12296</c:v>
                </c:pt>
                <c:pt idx="7">
                  <c:v>11974</c:v>
                </c:pt>
                <c:pt idx="8">
                  <c:v>9733</c:v>
                </c:pt>
                <c:pt idx="9">
                  <c:v>9014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0-4B7C-9797-146ACB173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4997741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グラフ3!$C$48:$L$48</c:f>
              <c:numCache>
                <c:formatCode>0.0%</c:formatCode>
                <c:ptCount val="10"/>
                <c:pt idx="0">
                  <c:v>0.52482503986008555</c:v>
                </c:pt>
                <c:pt idx="1">
                  <c:v>0.57650677583489551</c:v>
                </c:pt>
                <c:pt idx="2">
                  <c:v>0.7547929867940647</c:v>
                </c:pt>
                <c:pt idx="3">
                  <c:v>0.80020361363770909</c:v>
                </c:pt>
                <c:pt idx="4">
                  <c:v>0.71522252249085794</c:v>
                </c:pt>
                <c:pt idx="5">
                  <c:v>0.67128293399261973</c:v>
                </c:pt>
                <c:pt idx="6">
                  <c:v>1.0882884729449085</c:v>
                </c:pt>
                <c:pt idx="7">
                  <c:v>2.4084037419689102</c:v>
                </c:pt>
                <c:pt idx="8">
                  <c:v>1.3070960898959456</c:v>
                </c:pt>
                <c:pt idx="9">
                  <c:v>0.7820353310713416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0-4B7C-9797-146ACB173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49977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9977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グラフ3!$C$49:$L$49</c:f>
              <c:numCache>
                <c:formatCode>#,##0_);[Red]\(#,##0\)</c:formatCode>
                <c:ptCount val="10"/>
                <c:pt idx="0">
                  <c:v>12658</c:v>
                </c:pt>
                <c:pt idx="1">
                  <c:v>13194</c:v>
                </c:pt>
                <c:pt idx="2">
                  <c:v>14020</c:v>
                </c:pt>
                <c:pt idx="3">
                  <c:v>14961</c:v>
                </c:pt>
                <c:pt idx="4">
                  <c:v>16160</c:v>
                </c:pt>
                <c:pt idx="5">
                  <c:v>16582</c:v>
                </c:pt>
                <c:pt idx="6">
                  <c:v>11299</c:v>
                </c:pt>
                <c:pt idx="7">
                  <c:v>4971</c:v>
                </c:pt>
                <c:pt idx="8">
                  <c:v>7446</c:v>
                </c:pt>
                <c:pt idx="9">
                  <c:v>11527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5-4B51-A411-25B54966E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52171600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
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グラフ3!$C$50:$L$50</c:f>
              <c:numCache>
                <c:formatCode>0.0%</c:formatCode>
                <c:ptCount val="10"/>
                <c:pt idx="0">
                  <c:v>0.64154489857296337</c:v>
                </c:pt>
                <c:pt idx="1">
                  <c:v>0.66084662378495196</c:v>
                </c:pt>
                <c:pt idx="2">
                  <c:v>0.60609259678381033</c:v>
                </c:pt>
                <c:pt idx="3">
                  <c:v>0.56443859123937068</c:v>
                </c:pt>
                <c:pt idx="4">
                  <c:v>0.64469731786092699</c:v>
                </c:pt>
                <c:pt idx="5">
                  <c:v>0.62349313817657503</c:v>
                </c:pt>
                <c:pt idx="6">
                  <c:v>0.44070786105348392</c:v>
                </c:pt>
                <c:pt idx="7">
                  <c:v>0.21327441406488776</c:v>
                </c:pt>
                <c:pt idx="8">
                  <c:v>0.33416125359216825</c:v>
                </c:pt>
                <c:pt idx="9">
                  <c:v>0.55033651185226107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5-4B51-A411-25B54966E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2171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2171600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
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グラフ3!$C$44:$L$44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グラフ3!$C$51:$L$51</c:f>
              <c:numCache>
                <c:formatCode>#,##0.0;[Red]\-#,##0.0</c:formatCode>
                <c:ptCount val="10"/>
                <c:pt idx="0">
                  <c:v>1.3192314115931512</c:v>
                </c:pt>
                <c:pt idx="1">
                  <c:v>1.3163452736781875</c:v>
                </c:pt>
                <c:pt idx="2">
                  <c:v>1.2986230867177457</c:v>
                </c:pt>
                <c:pt idx="3">
                  <c:v>1.3136410941391083</c:v>
                </c:pt>
                <c:pt idx="4">
                  <c:v>1.1358658323903181</c:v>
                </c:pt>
                <c:pt idx="5">
                  <c:v>1.2581903783595052</c:v>
                </c:pt>
                <c:pt idx="6">
                  <c:v>1.1672393654282411</c:v>
                </c:pt>
                <c:pt idx="7">
                  <c:v>1.2172425477486484</c:v>
                </c:pt>
                <c:pt idx="8">
                  <c:v>1.3608546102107693</c:v>
                </c:pt>
                <c:pt idx="9">
                  <c:v>1.4061551905360108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4-4586-B8D1-7D62C1BA2294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
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グラフ3!$C$52:$L$52</c:f>
              <c:numCache>
                <c:formatCode>#,##0.0;[Red]\-#,##0.0</c:formatCode>
                <c:ptCount val="10"/>
                <c:pt idx="0">
                  <c:v>4.0579865854618751</c:v>
                </c:pt>
                <c:pt idx="1">
                  <c:v>3.6669869271005515</c:v>
                </c:pt>
                <c:pt idx="2">
                  <c:v>3.0770218390076618</c:v>
                </c:pt>
                <c:pt idx="3">
                  <c:v>2.8911091418755399</c:v>
                </c:pt>
                <c:pt idx="4">
                  <c:v>2.4895572047712862</c:v>
                </c:pt>
                <c:pt idx="5">
                  <c:v>2.8647896098785943</c:v>
                </c:pt>
                <c:pt idx="6">
                  <c:v>2.6024283924877643</c:v>
                </c:pt>
                <c:pt idx="7">
                  <c:v>2.4549826865360731</c:v>
                </c:pt>
                <c:pt idx="8">
                  <c:v>2.8584391607355584</c:v>
                </c:pt>
                <c:pt idx="9">
                  <c:v>3.2423742195478442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4-4586-B8D1-7D62C1BA2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245888"/>
        <c:axId val="1"/>
      </c:lineChart>
      <c:catAx>
        <c:axId val="352245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2245888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グラフ４!$C$44:$L$44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グラフ４!$C$46:$L$46</c:f>
              <c:numCache>
                <c:formatCode>#,##0_);[Red]\(#,##0\)</c:formatCode>
                <c:ptCount val="10"/>
                <c:pt idx="0">
                  <c:v>1392</c:v>
                </c:pt>
                <c:pt idx="1">
                  <c:v>997</c:v>
                </c:pt>
                <c:pt idx="2">
                  <c:v>1476</c:v>
                </c:pt>
                <c:pt idx="3">
                  <c:v>1743</c:v>
                </c:pt>
                <c:pt idx="4">
                  <c:v>1674</c:v>
                </c:pt>
                <c:pt idx="5">
                  <c:v>1863</c:v>
                </c:pt>
                <c:pt idx="6">
                  <c:v>-4707</c:v>
                </c:pt>
                <c:pt idx="7">
                  <c:v>-6094</c:v>
                </c:pt>
                <c:pt idx="8">
                  <c:v>2366</c:v>
                </c:pt>
                <c:pt idx="9">
                  <c:v>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E-4BB0-A83B-2F741F439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グラフ４!$C$45:$L$45</c:f>
              <c:numCache>
                <c:formatCode>0.0%</c:formatCode>
                <c:ptCount val="10"/>
                <c:pt idx="0">
                  <c:v>0.11390572061746203</c:v>
                </c:pt>
                <c:pt idx="1">
                  <c:v>7.7160439745089238E-2</c:v>
                </c:pt>
                <c:pt idx="2">
                  <c:v>0.10851903307666998</c:v>
                </c:pt>
                <c:pt idx="3">
                  <c:v>0.12032710077457363</c:v>
                </c:pt>
                <c:pt idx="4">
                  <c:v>0.10781180620782768</c:v>
                </c:pt>
                <c:pt idx="5">
                  <c:v>0.11408752062440491</c:v>
                </c:pt>
                <c:pt idx="6">
                  <c:v>-0.33805265257906902</c:v>
                </c:pt>
                <c:pt idx="7">
                  <c:v>-0.74972381769956886</c:v>
                </c:pt>
                <c:pt idx="8">
                  <c:v>0.3811829483534927</c:v>
                </c:pt>
                <c:pt idx="9">
                  <c:v>0.4549400793797615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E-4BB0-A83B-2F741F439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53224"/>
        <c:axId val="1"/>
      </c:lineChart>
      <c:catAx>
        <c:axId val="349953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8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9953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00"/>
          <c:min val="-6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in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622516556291391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
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グラフ４!$C$49:$L$49</c:f>
              <c:numCache>
                <c:formatCode>#,##0.0;[Red]\-#,##0.0</c:formatCode>
                <c:ptCount val="10"/>
                <c:pt idx="0">
                  <c:v>85.96</c:v>
                </c:pt>
                <c:pt idx="1">
                  <c:v>61.57</c:v>
                </c:pt>
                <c:pt idx="2">
                  <c:v>91.15</c:v>
                </c:pt>
                <c:pt idx="3">
                  <c:v>107.64</c:v>
                </c:pt>
                <c:pt idx="4">
                  <c:v>103.39</c:v>
                </c:pt>
                <c:pt idx="5">
                  <c:v>117.37</c:v>
                </c:pt>
                <c:pt idx="6">
                  <c:v>-290.60000000000002</c:v>
                </c:pt>
                <c:pt idx="7">
                  <c:v>-376.22</c:v>
                </c:pt>
                <c:pt idx="8">
                  <c:v>146.1</c:v>
                </c:pt>
                <c:pt idx="9">
                  <c:v>266.42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3-49E7-92ED-60662E49D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98128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グラフ４!$C$50:$L$50</c:f>
              <c:numCache>
                <c:formatCode>#,##0.0;[Red]\-#,##0.0</c:formatCode>
                <c:ptCount val="10"/>
                <c:pt idx="0">
                  <c:v>781.36</c:v>
                </c:pt>
                <c:pt idx="1">
                  <c:v>814.46</c:v>
                </c:pt>
                <c:pt idx="2">
                  <c:v>865.48</c:v>
                </c:pt>
                <c:pt idx="3">
                  <c:v>923.56</c:v>
                </c:pt>
                <c:pt idx="4">
                  <c:v>994.34</c:v>
                </c:pt>
                <c:pt idx="5">
                  <c:v>1043.19</c:v>
                </c:pt>
                <c:pt idx="6">
                  <c:v>696.7</c:v>
                </c:pt>
                <c:pt idx="7">
                  <c:v>306.91000000000003</c:v>
                </c:pt>
                <c:pt idx="8">
                  <c:v>459.66</c:v>
                </c:pt>
                <c:pt idx="9">
                  <c:v>711.58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3-49E7-92ED-60662E49D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019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0198128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21739130434779E-2"/>
          <c:y val="0.17491805550631545"/>
          <c:w val="0.85391304347826091"/>
          <c:h val="0.68977120001547032"/>
        </c:manualLayout>
      </c:layout>
      <c:lineChart>
        <c:grouping val="standard"/>
        <c:varyColors val="0"/>
        <c:ser>
          <c:idx val="0"/>
          <c:order val="1"/>
          <c:tx>
            <c:strRef>
              <c:f>グラフ４!$B$52</c:f>
              <c:strCache>
                <c:ptCount val="1"/>
                <c:pt idx="0">
                  <c:v>株価純資産
倍率[PBR]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グラフ４!$C$52:$L$52</c:f>
              <c:numCache>
                <c:formatCode>#,##0.0;[Red]\-#,##0.0</c:formatCode>
                <c:ptCount val="10"/>
                <c:pt idx="0">
                  <c:v>0.72949728678202108</c:v>
                </c:pt>
                <c:pt idx="1">
                  <c:v>0.78579672420990587</c:v>
                </c:pt>
                <c:pt idx="2">
                  <c:v>1.4211766880806027</c:v>
                </c:pt>
                <c:pt idx="3">
                  <c:v>1.2917406557235047</c:v>
                </c:pt>
                <c:pt idx="4">
                  <c:v>1.1213468230182835</c:v>
                </c:pt>
                <c:pt idx="5">
                  <c:v>1.1033464661279344</c:v>
                </c:pt>
                <c:pt idx="6">
                  <c:v>1.7525477249892349</c:v>
                </c:pt>
                <c:pt idx="7">
                  <c:v>3.1898602196083541</c:v>
                </c:pt>
                <c:pt idx="8">
                  <c:v>3.3785841709089324</c:v>
                </c:pt>
                <c:pt idx="9">
                  <c:v>2.5281767334663705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A-42AF-BA98-B09FC74B8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01736"/>
        <c:axId val="1"/>
      </c:lineChart>
      <c:lineChart>
        <c:grouping val="standard"/>
        <c:varyColors val="0"/>
        <c:ser>
          <c:idx val="1"/>
          <c:order val="0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グラフ４!$C$51:$L$51</c:f>
              <c:numCache>
                <c:formatCode>#,##0.0;[Red]\-#,##0.0</c:formatCode>
                <c:ptCount val="10"/>
                <c:pt idx="0">
                  <c:v>6.630991158678456</c:v>
                </c:pt>
                <c:pt idx="1">
                  <c:v>10.394672730225759</c:v>
                </c:pt>
                <c:pt idx="2">
                  <c:v>13.494240263302249</c:v>
                </c:pt>
                <c:pt idx="3">
                  <c:v>11.083240431066518</c:v>
                </c:pt>
                <c:pt idx="4">
                  <c:v>10.784408550149918</c:v>
                </c:pt>
                <c:pt idx="5">
                  <c:v>9.8065945301184279</c:v>
                </c:pt>
                <c:pt idx="6">
                  <c:v>-4.2016517549896761</c:v>
                </c:pt>
                <c:pt idx="7">
                  <c:v>-2.6022008399340808</c:v>
                </c:pt>
                <c:pt idx="8">
                  <c:v>10.629705681040384</c:v>
                </c:pt>
                <c:pt idx="9">
                  <c:v>6.7524960588544403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A-42AF-BA98-B09FC74B8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0201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0201736"/>
        <c:crosses val="max"/>
        <c:crossBetween val="between"/>
      </c:valAx>
      <c:catAx>
        <c:axId val="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"/>
        <c:scaling>
          <c:orientation val="minMax"/>
          <c:max val="3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グラフ４!$C$44:$L$44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グラフ４!$C$48:$L$48</c:f>
              <c:numCache>
                <c:formatCode>#,##0_);[Red]\(#,##0\)</c:formatCode>
                <c:ptCount val="10"/>
                <c:pt idx="0">
                  <c:v>2630</c:v>
                </c:pt>
                <c:pt idx="1">
                  <c:v>2524</c:v>
                </c:pt>
                <c:pt idx="2">
                  <c:v>2930</c:v>
                </c:pt>
                <c:pt idx="3">
                  <c:v>3450</c:v>
                </c:pt>
                <c:pt idx="4">
                  <c:v>2736</c:v>
                </c:pt>
                <c:pt idx="5">
                  <c:v>3350</c:v>
                </c:pt>
                <c:pt idx="6">
                  <c:v>-4081</c:v>
                </c:pt>
                <c:pt idx="7">
                  <c:v>2569</c:v>
                </c:pt>
                <c:pt idx="8">
                  <c:v>3177</c:v>
                </c:pt>
                <c:pt idx="9">
                  <c:v>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2-4712-8585-D0F4D8F9A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
利益率[ROA]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グラフ４!$C$44:$L$44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グラフ４!$C$47:$L$47</c:f>
              <c:numCache>
                <c:formatCode>0.0%</c:formatCode>
                <c:ptCount val="10"/>
                <c:pt idx="0">
                  <c:v>0.13882979794393333</c:v>
                </c:pt>
                <c:pt idx="1">
                  <c:v>0.12717886419325644</c:v>
                </c:pt>
                <c:pt idx="2">
                  <c:v>0.13601043430506896</c:v>
                </c:pt>
                <c:pt idx="3">
                  <c:v>0.13903982766966103</c:v>
                </c:pt>
                <c:pt idx="4">
                  <c:v>0.10613322226512686</c:v>
                </c:pt>
                <c:pt idx="5">
                  <c:v>0.12969249888299009</c:v>
                </c:pt>
                <c:pt idx="6">
                  <c:v>-0.1562935885963794</c:v>
                </c:pt>
                <c:pt idx="7">
                  <c:v>0.10498846802395222</c:v>
                </c:pt>
                <c:pt idx="8">
                  <c:v>0.13937341468743525</c:v>
                </c:pt>
                <c:pt idx="9">
                  <c:v>0.20086294843429248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2-4712-8585-D0F4D8F9A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01440"/>
        <c:axId val="1"/>
      </c:lineChart>
      <c:catAx>
        <c:axId val="352301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2301440"/>
        <c:crosses val="autoZero"/>
        <c:crossBetween val="between"/>
        <c:majorUnit val="5.000000000000001E-2"/>
        <c:minorUnit val="5.000000000000001E-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5500"/>
          <c:min val="-4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321616871705"/>
          <c:y val="8.2781456953642391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連PL!$C$10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EA9-40A2-A5D7-441796031F89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A9-40A2-A5D7-441796031F89}"/>
              </c:ext>
            </c:extLst>
          </c:dPt>
          <c:dLbls>
            <c:dLbl>
              <c:idx val="0"/>
              <c:layout>
                <c:manualLayout>
                  <c:x val="1.3179674379782754E-3"/>
                  <c:y val="-0.347360643796177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A9-40A2-A5D7-441796031F89}"/>
                </c:ext>
              </c:extLst>
            </c:dLbl>
            <c:dLbl>
              <c:idx val="1"/>
              <c:layout>
                <c:manualLayout>
                  <c:x val="-3.2533864301445077E-3"/>
                  <c:y val="-0.347811578618751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A9-40A2-A5D7-441796031F89}"/>
                </c:ext>
              </c:extLst>
            </c:dLbl>
            <c:dLbl>
              <c:idx val="2"/>
              <c:layout>
                <c:manualLayout>
                  <c:x val="1.0832151728160417E-2"/>
                  <c:y val="-0.334018176142079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A9-40A2-A5D7-441796031F89}"/>
                </c:ext>
              </c:extLst>
            </c:dLbl>
            <c:dLbl>
              <c:idx val="3"/>
              <c:layout>
                <c:manualLayout>
                  <c:x val="9.6020756026186389E-3"/>
                  <c:y val="-0.317999930625411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A9-40A2-A5D7-441796031F89}"/>
                </c:ext>
              </c:extLst>
            </c:dLbl>
            <c:dLbl>
              <c:idx val="4"/>
              <c:layout>
                <c:manualLayout>
                  <c:x val="-2.6290966502750374E-3"/>
                  <c:y val="-0.340738839363141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A9-40A2-A5D7-441796031F89}"/>
                </c:ext>
              </c:extLst>
            </c:dLbl>
            <c:dLbl>
              <c:idx val="5"/>
              <c:layout>
                <c:manualLayout>
                  <c:x val="6.3448678110637514E-3"/>
                  <c:y val="-0.32116462589753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A9-40A2-A5D7-441796031F89}"/>
                </c:ext>
              </c:extLst>
            </c:dLbl>
            <c:dLbl>
              <c:idx val="6"/>
              <c:layout>
                <c:manualLayout>
                  <c:x val="1.7633736029041614E-3"/>
                  <c:y val="-0.327423128400340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A9-40A2-A5D7-441796031F89}"/>
                </c:ext>
              </c:extLst>
            </c:dLbl>
            <c:dLbl>
              <c:idx val="7"/>
              <c:layout>
                <c:manualLayout>
                  <c:x val="5.3323738750582494E-4"/>
                  <c:y val="-0.372577045801853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A9-40A2-A5D7-441796031F89}"/>
                </c:ext>
              </c:extLst>
            </c:dLbl>
            <c:dLbl>
              <c:idx val="8"/>
              <c:layout>
                <c:manualLayout>
                  <c:x val="-6.6025080198309485E-3"/>
                  <c:y val="-0.31925838565333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A9-40A2-A5D7-441796031F89}"/>
                </c:ext>
              </c:extLst>
            </c:dLbl>
            <c:dLbl>
              <c:idx val="9"/>
              <c:layout>
                <c:manualLayout>
                  <c:x val="3.3451881783670345E-3"/>
                  <c:y val="-0.365193026368392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A9-40A2-A5D7-441796031F89}"/>
                </c:ext>
              </c:extLst>
            </c:dLbl>
            <c:dLbl>
              <c:idx val="10"/>
              <c:layout>
                <c:manualLayout>
                  <c:x val="-2.5542784163475694E-3"/>
                  <c:y val="-0.353181518609733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A9-40A2-A5D7-441796031F8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連PL!$D$5:$N$5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
(予)</c:v>
                </c:pt>
              </c:strCache>
            </c:strRef>
          </c:cat>
          <c:val>
            <c:numRef>
              <c:f>連PL!$D$10:$N$10</c:f>
              <c:numCache>
                <c:formatCode>#,##0;"△ "#,##0</c:formatCode>
                <c:ptCount val="11"/>
                <c:pt idx="0">
                  <c:v>2571</c:v>
                </c:pt>
                <c:pt idx="1">
                  <c:v>2489</c:v>
                </c:pt>
                <c:pt idx="2">
                  <c:v>2957</c:v>
                </c:pt>
                <c:pt idx="3">
                  <c:v>3410</c:v>
                </c:pt>
                <c:pt idx="4">
                  <c:v>2724</c:v>
                </c:pt>
                <c:pt idx="5">
                  <c:v>3335</c:v>
                </c:pt>
                <c:pt idx="6">
                  <c:v>-4123</c:v>
                </c:pt>
                <c:pt idx="7">
                  <c:v>2654</c:v>
                </c:pt>
                <c:pt idx="8">
                  <c:v>3351</c:v>
                </c:pt>
                <c:pt idx="9">
                  <c:v>4362</c:v>
                </c:pt>
                <c:pt idx="10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A9-40A2-A5D7-441796031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0830432"/>
        <c:axId val="1"/>
      </c:barChart>
      <c:catAx>
        <c:axId val="350830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0830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連PL!$C$13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5AE-416F-9CB9-F70BBF83B677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AE-416F-9CB9-F70BBF83B677}"/>
              </c:ext>
            </c:extLst>
          </c:dPt>
          <c:dLbls>
            <c:dLbl>
              <c:idx val="0"/>
              <c:layout>
                <c:manualLayout>
                  <c:x val="-5.3169239671812677E-3"/>
                  <c:y val="-0.335834055985292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AE-416F-9CB9-F70BBF83B677}"/>
                </c:ext>
              </c:extLst>
            </c:dLbl>
            <c:dLbl>
              <c:idx val="1"/>
              <c:layout>
                <c:manualLayout>
                  <c:x val="2.1119308905284476E-3"/>
                  <c:y val="-0.341220645877415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AE-416F-9CB9-F70BBF83B677}"/>
                </c:ext>
              </c:extLst>
            </c:dLbl>
            <c:dLbl>
              <c:idx val="2"/>
              <c:layout>
                <c:manualLayout>
                  <c:x val="-1.3094632855932428E-2"/>
                  <c:y val="-0.327773422595303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AE-416F-9CB9-F70BBF83B677}"/>
                </c:ext>
              </c:extLst>
            </c:dLbl>
            <c:dLbl>
              <c:idx val="3"/>
              <c:layout>
                <c:manualLayout>
                  <c:x val="-3.6937607208547751E-3"/>
                  <c:y val="-0.30802559922300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AE-416F-9CB9-F70BBF83B677}"/>
                </c:ext>
              </c:extLst>
            </c:dLbl>
            <c:dLbl>
              <c:idx val="4"/>
              <c:layout>
                <c:manualLayout>
                  <c:x val="3.9012544691756049E-3"/>
                  <c:y val="-0.33529709667348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AE-416F-9CB9-F70BBF83B677}"/>
                </c:ext>
              </c:extLst>
            </c:dLbl>
            <c:dLbl>
              <c:idx val="5"/>
              <c:layout>
                <c:manualLayout>
                  <c:x val="-8.845351024035478E-3"/>
                  <c:y val="-0.313705990495681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AE-416F-9CB9-F70BBF83B677}"/>
                </c:ext>
              </c:extLst>
            </c:dLbl>
            <c:dLbl>
              <c:idx val="6"/>
              <c:layout>
                <c:manualLayout>
                  <c:x val="3.0144878099624016E-3"/>
                  <c:y val="-0.319201126349272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AE-416F-9CB9-F70BBF83B677}"/>
                </c:ext>
              </c:extLst>
            </c:dLbl>
            <c:dLbl>
              <c:idx val="7"/>
              <c:layout>
                <c:manualLayout>
                  <c:x val="5.3609634535756031E-3"/>
                  <c:y val="-0.377462585388746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AE-416F-9CB9-F70BBF83B677}"/>
                </c:ext>
              </c:extLst>
            </c:dLbl>
            <c:dLbl>
              <c:idx val="8"/>
              <c:layout>
                <c:manualLayout>
                  <c:x val="1.4729162791658917E-3"/>
                  <c:y val="-0.318335009885878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AE-416F-9CB9-F70BBF83B677}"/>
                </c:ext>
              </c:extLst>
            </c:dLbl>
            <c:dLbl>
              <c:idx val="9"/>
              <c:layout>
                <c:manualLayout>
                  <c:x val="2.8338876413011443E-3"/>
                  <c:y val="-0.351829448471258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AE-416F-9CB9-F70BBF83B677}"/>
                </c:ext>
              </c:extLst>
            </c:dLbl>
            <c:dLbl>
              <c:idx val="10"/>
              <c:layout>
                <c:manualLayout>
                  <c:x val="0"/>
                  <c:y val="-0.353200883002207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AE-416F-9CB9-F70BBF83B6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連PL!$D$5:$N$5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
(予)</c:v>
                </c:pt>
              </c:strCache>
            </c:strRef>
          </c:cat>
          <c:val>
            <c:numRef>
              <c:f>連PL!$D$13:$N$13</c:f>
              <c:numCache>
                <c:formatCode>#,##0;"△ "#,##0</c:formatCode>
                <c:ptCount val="11"/>
                <c:pt idx="0">
                  <c:v>2630</c:v>
                </c:pt>
                <c:pt idx="1">
                  <c:v>2524</c:v>
                </c:pt>
                <c:pt idx="2">
                  <c:v>2930</c:v>
                </c:pt>
                <c:pt idx="3">
                  <c:v>3450</c:v>
                </c:pt>
                <c:pt idx="4">
                  <c:v>2736</c:v>
                </c:pt>
                <c:pt idx="5">
                  <c:v>3350</c:v>
                </c:pt>
                <c:pt idx="6">
                  <c:v>-4081</c:v>
                </c:pt>
                <c:pt idx="7">
                  <c:v>2569</c:v>
                </c:pt>
                <c:pt idx="8">
                  <c:v>3177</c:v>
                </c:pt>
                <c:pt idx="9">
                  <c:v>4341</c:v>
                </c:pt>
                <c:pt idx="10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5AE-416F-9CB9-F70BBF83B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098040"/>
        <c:axId val="1"/>
      </c:barChart>
      <c:catAx>
        <c:axId val="351098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10980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5456029769787"/>
          <c:y val="8.2781456953642391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連PL!$C$23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DA6-46F8-BF67-BB872546628E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A6-46F8-BF67-BB872546628E}"/>
              </c:ext>
            </c:extLst>
          </c:dPt>
          <c:dLbls>
            <c:dLbl>
              <c:idx val="0"/>
              <c:layout>
                <c:manualLayout>
                  <c:x val="5.5320986662381489E-3"/>
                  <c:y val="-0.389813382358042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A6-46F8-BF67-BB872546628E}"/>
                </c:ext>
              </c:extLst>
            </c:dLbl>
            <c:dLbl>
              <c:idx val="1"/>
              <c:layout>
                <c:manualLayout>
                  <c:x val="-1.1167845090792269E-2"/>
                  <c:y val="-0.402133962329598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A6-46F8-BF67-BB872546628E}"/>
                </c:ext>
              </c:extLst>
            </c:dLbl>
            <c:dLbl>
              <c:idx val="2"/>
              <c:layout>
                <c:manualLayout>
                  <c:x val="2.7235658042744659E-3"/>
                  <c:y val="-0.387156335634257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A6-46F8-BF67-BB872546628E}"/>
                </c:ext>
              </c:extLst>
            </c:dLbl>
            <c:dLbl>
              <c:idx val="3"/>
              <c:layout>
                <c:manualLayout>
                  <c:x val="1.3273541700144624E-2"/>
                  <c:y val="-0.379177564258212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A6-46F8-BF67-BB872546628E}"/>
                </c:ext>
              </c:extLst>
            </c:dLbl>
            <c:dLbl>
              <c:idx val="4"/>
              <c:layout>
                <c:manualLayout>
                  <c:x val="-1.6680057849911619E-3"/>
                  <c:y val="-0.384080960144299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A6-46F8-BF67-BB872546628E}"/>
                </c:ext>
              </c:extLst>
            </c:dLbl>
            <c:dLbl>
              <c:idx val="5"/>
              <c:layout>
                <c:manualLayout>
                  <c:x val="-1.6270689378113452E-2"/>
                  <c:y val="-0.37616289153283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A6-46F8-BF67-BB872546628E}"/>
                </c:ext>
              </c:extLst>
            </c:dLbl>
            <c:dLbl>
              <c:idx val="6"/>
              <c:layout>
                <c:manualLayout>
                  <c:x val="-4.8646151373935402E-2"/>
                  <c:y val="-0.344563460404453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A6-46F8-BF67-BB872546628E}"/>
                </c:ext>
              </c:extLst>
            </c:dLbl>
            <c:dLbl>
              <c:idx val="7"/>
              <c:layout>
                <c:manualLayout>
                  <c:x val="2.1857825807488351E-2"/>
                  <c:y val="-0.312957265253737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A6-46F8-BF67-BB872546628E}"/>
                </c:ext>
              </c:extLst>
            </c:dLbl>
            <c:dLbl>
              <c:idx val="8"/>
              <c:layout>
                <c:manualLayout>
                  <c:x val="-2.983689538807649E-3"/>
                  <c:y val="-0.3715075097991605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A6-46F8-BF67-BB872546628E}"/>
                </c:ext>
              </c:extLst>
            </c:dLbl>
            <c:dLbl>
              <c:idx val="9"/>
              <c:layout>
                <c:manualLayout>
                  <c:x val="3.4268084910438826E-3"/>
                  <c:y val="-0.338918148476473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A6-46F8-BF67-BB872546628E}"/>
                </c:ext>
              </c:extLst>
            </c:dLbl>
            <c:dLbl>
              <c:idx val="10"/>
              <c:layout>
                <c:manualLayout>
                  <c:x val="-1.8707266885253867E-16"/>
                  <c:y val="-0.379642373998404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A6-46F8-BF67-BB872546628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連PL!$D$5:$N$5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
(予)</c:v>
                </c:pt>
              </c:strCache>
            </c:strRef>
          </c:cat>
          <c:val>
            <c:numRef>
              <c:f>連PL!$D$23:$N$23</c:f>
              <c:numCache>
                <c:formatCode>#,##0;"△ "#,##0</c:formatCode>
                <c:ptCount val="11"/>
                <c:pt idx="0">
                  <c:v>1392</c:v>
                </c:pt>
                <c:pt idx="1">
                  <c:v>997</c:v>
                </c:pt>
                <c:pt idx="2">
                  <c:v>1476</c:v>
                </c:pt>
                <c:pt idx="3">
                  <c:v>1743</c:v>
                </c:pt>
                <c:pt idx="4">
                  <c:v>1674</c:v>
                </c:pt>
                <c:pt idx="5">
                  <c:v>1863</c:v>
                </c:pt>
                <c:pt idx="6">
                  <c:v>-4707</c:v>
                </c:pt>
                <c:pt idx="7">
                  <c:v>-6094</c:v>
                </c:pt>
                <c:pt idx="8">
                  <c:v>2366</c:v>
                </c:pt>
                <c:pt idx="9">
                  <c:v>4315</c:v>
                </c:pt>
                <c:pt idx="10">
                  <c:v>1780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A6-46F8-BF67-BB872546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099680"/>
        <c:axId val="1"/>
      </c:barChart>
      <c:catAx>
        <c:axId val="3510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1099680"/>
        <c:crosses val="autoZero"/>
        <c:crossBetween val="between"/>
        <c:min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2486678507993"/>
          <c:y val="4.290504863362668E-2"/>
          <c:w val="0.72746395155312515"/>
          <c:h val="0.59933774834437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C5A-4E13-A4B0-48B4416E0E45}"/>
              </c:ext>
            </c:extLst>
          </c:dPt>
          <c:cat>
            <c:strRef>
              <c:f>グラフ２!$C$44:$L$44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2019
(予)</c:v>
                </c:pt>
              </c:strCache>
            </c:strRef>
          </c:cat>
          <c:val>
            <c:numRef>
              <c:f>グラフ２!$C$45:$L$45</c:f>
              <c:numCache>
                <c:formatCode>#,##0_);[Red]\(#,##0\)</c:formatCode>
                <c:ptCount val="10"/>
                <c:pt idx="0">
                  <c:v>24996</c:v>
                </c:pt>
                <c:pt idx="1">
                  <c:v>26127</c:v>
                </c:pt>
                <c:pt idx="2">
                  <c:v>27984</c:v>
                </c:pt>
                <c:pt idx="3">
                  <c:v>32604</c:v>
                </c:pt>
                <c:pt idx="4">
                  <c:v>29290</c:v>
                </c:pt>
                <c:pt idx="5">
                  <c:v>32500</c:v>
                </c:pt>
                <c:pt idx="6">
                  <c:v>30485</c:v>
                </c:pt>
                <c:pt idx="7">
                  <c:v>29792</c:v>
                </c:pt>
                <c:pt idx="8">
                  <c:v>31024</c:v>
                </c:pt>
                <c:pt idx="9">
                  <c:v>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A-4E13-A4B0-48B4416E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3119615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
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FC5A-4E13-A4B0-48B4416E0E45}"/>
              </c:ext>
            </c:extLst>
          </c:dPt>
          <c:cat>
            <c:strRef>
              <c:f>グラフ２!$C$44:$L$44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2019
(予)</c:v>
                </c:pt>
              </c:strCache>
            </c:strRef>
          </c:cat>
          <c:val>
            <c:numRef>
              <c:f>グラフ２!$C$46:$L$46</c:f>
              <c:numCache>
                <c:formatCode>0.0%</c:formatCode>
                <c:ptCount val="10"/>
                <c:pt idx="0">
                  <c:v>0.22728965679868593</c:v>
                </c:pt>
                <c:pt idx="1">
                  <c:v>0.23108591107366616</c:v>
                </c:pt>
                <c:pt idx="2">
                  <c:v>0.21101005742474513</c:v>
                </c:pt>
                <c:pt idx="3">
                  <c:v>0.21800246396007097</c:v>
                </c:pt>
                <c:pt idx="4">
                  <c:v>0.23632139045237205</c:v>
                </c:pt>
                <c:pt idx="5">
                  <c:v>1.6921081206192391E-2</c:v>
                </c:pt>
                <c:pt idx="6">
                  <c:v>0.27856648274409734</c:v>
                </c:pt>
                <c:pt idx="7">
                  <c:v>0.32053934198351802</c:v>
                </c:pt>
                <c:pt idx="8">
                  <c:v>0.34667331541973428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5A-4E13-A4B0-48B4416E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31196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961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26712885379123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064-491E-B748-1F5BF64FF3F0}"/>
              </c:ext>
            </c:extLst>
          </c:dPt>
          <c:cat>
            <c:strRef>
              <c:f>グラフ２!$C$44:$L$44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2019
(予)</c:v>
                </c:pt>
              </c:strCache>
            </c:strRef>
          </c:cat>
          <c:val>
            <c:numRef>
              <c:f>グラフ２!$C$47:$L$47</c:f>
              <c:numCache>
                <c:formatCode>#,##0_);[Red]\(#,##0\)</c:formatCode>
                <c:ptCount val="10"/>
                <c:pt idx="0">
                  <c:v>2571</c:v>
                </c:pt>
                <c:pt idx="1">
                  <c:v>2489</c:v>
                </c:pt>
                <c:pt idx="2">
                  <c:v>2957</c:v>
                </c:pt>
                <c:pt idx="3">
                  <c:v>3410</c:v>
                </c:pt>
                <c:pt idx="4">
                  <c:v>2724</c:v>
                </c:pt>
                <c:pt idx="5">
                  <c:v>3335</c:v>
                </c:pt>
                <c:pt idx="6">
                  <c:v>-4123</c:v>
                </c:pt>
                <c:pt idx="7">
                  <c:v>2654</c:v>
                </c:pt>
                <c:pt idx="8">
                  <c:v>3351</c:v>
                </c:pt>
                <c:pt idx="9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4-491E-B748-1F5BF64FF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51773808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
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0064-491E-B748-1F5BF64FF3F0}"/>
              </c:ext>
            </c:extLst>
          </c:dPt>
          <c:cat>
            <c:strRef>
              <c:f>グラフ２!$C$44:$L$44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2019
(予)</c:v>
                </c:pt>
              </c:strCache>
            </c:strRef>
          </c:cat>
          <c:val>
            <c:numRef>
              <c:f>グラフ２!$C$48:$L$48</c:f>
              <c:numCache>
                <c:formatCode>0.0%</c:formatCode>
                <c:ptCount val="10"/>
                <c:pt idx="0">
                  <c:v>9.5295878861379829E-2</c:v>
                </c:pt>
                <c:pt idx="1">
                  <c:v>0.10569809403312204</c:v>
                </c:pt>
                <c:pt idx="2">
                  <c:v>0.10461284538520715</c:v>
                </c:pt>
                <c:pt idx="3">
                  <c:v>9.302941117913914E-2</c:v>
                </c:pt>
                <c:pt idx="4">
                  <c:v>0.10261568264996324</c:v>
                </c:pt>
                <c:pt idx="5">
                  <c:v>-0.13527152082483335</c:v>
                </c:pt>
                <c:pt idx="6">
                  <c:v>8.9096419331777268E-2</c:v>
                </c:pt>
                <c:pt idx="7">
                  <c:v>0.10804232267367407</c:v>
                </c:pt>
                <c:pt idx="8">
                  <c:v>0.14352979233931909</c:v>
                </c:pt>
                <c:pt idx="9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64-491E-B748-1F5BF64FF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1773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517738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C3F-452C-8ADB-8A67293E56D7}"/>
              </c:ext>
            </c:extLst>
          </c:dPt>
          <c:cat>
            <c:strRef>
              <c:f>グラフ２!$C$44:$L$44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2019
(予)</c:v>
                </c:pt>
              </c:strCache>
            </c:strRef>
          </c:cat>
          <c:val>
            <c:numRef>
              <c:f>グラフ２!$C$49:$L$49</c:f>
              <c:numCache>
                <c:formatCode>#,##0_);[Red]\(#,##0\)</c:formatCode>
                <c:ptCount val="10"/>
                <c:pt idx="0">
                  <c:v>2630</c:v>
                </c:pt>
                <c:pt idx="1">
                  <c:v>2524</c:v>
                </c:pt>
                <c:pt idx="2">
                  <c:v>2930</c:v>
                </c:pt>
                <c:pt idx="3">
                  <c:v>3450</c:v>
                </c:pt>
                <c:pt idx="4">
                  <c:v>2736</c:v>
                </c:pt>
                <c:pt idx="5">
                  <c:v>3350</c:v>
                </c:pt>
                <c:pt idx="6">
                  <c:v>-4081</c:v>
                </c:pt>
                <c:pt idx="7">
                  <c:v>2569</c:v>
                </c:pt>
                <c:pt idx="8">
                  <c:v>3177</c:v>
                </c:pt>
                <c:pt idx="9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3F-452C-8ADB-8A67293E5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51814360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
常利益率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DC3F-452C-8ADB-8A67293E56D7}"/>
              </c:ext>
            </c:extLst>
          </c:dPt>
          <c:cat>
            <c:strRef>
              <c:f>グラフ２!$C$44:$L$44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2019
(予)</c:v>
                </c:pt>
              </c:strCache>
            </c:strRef>
          </c:cat>
          <c:val>
            <c:numRef>
              <c:f>グラフ２!$C$50:$L$50</c:f>
              <c:numCache>
                <c:formatCode>0.0%</c:formatCode>
                <c:ptCount val="10"/>
                <c:pt idx="0">
                  <c:v>9.6615125785264447E-2</c:v>
                </c:pt>
                <c:pt idx="1">
                  <c:v>0.1047343418549825</c:v>
                </c:pt>
                <c:pt idx="2">
                  <c:v>0.10584308628132591</c:v>
                </c:pt>
                <c:pt idx="3">
                  <c:v>9.3438167817566892E-2</c:v>
                </c:pt>
                <c:pt idx="4">
                  <c:v>0.10307859693863658</c:v>
                </c:pt>
                <c:pt idx="5">
                  <c:v>-0.1339002035276953</c:v>
                </c:pt>
                <c:pt idx="6">
                  <c:v>8.6251066575132207E-2</c:v>
                </c:pt>
                <c:pt idx="7">
                  <c:v>0.10241609474053152</c:v>
                </c:pt>
                <c:pt idx="8">
                  <c:v>0.14284550509515651</c:v>
                </c:pt>
                <c:pt idx="9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3F-452C-8ADB-8A67293E5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1814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1814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81A-430F-BC58-5E6D321B0EB0}"/>
              </c:ext>
            </c:extLst>
          </c:dPt>
          <c:cat>
            <c:strRef>
              <c:f>グラフ２!$C$44:$L$44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2019
(予)</c:v>
                </c:pt>
              </c:strCache>
            </c:strRef>
          </c:cat>
          <c:val>
            <c:numRef>
              <c:f>グラフ２!$C$51:$L$51</c:f>
              <c:numCache>
                <c:formatCode>#,##0_);[Red]\(#,##0\)</c:formatCode>
                <c:ptCount val="10"/>
                <c:pt idx="0">
                  <c:v>1392</c:v>
                </c:pt>
                <c:pt idx="1">
                  <c:v>997</c:v>
                </c:pt>
                <c:pt idx="2">
                  <c:v>1476</c:v>
                </c:pt>
                <c:pt idx="3">
                  <c:v>1743</c:v>
                </c:pt>
                <c:pt idx="4">
                  <c:v>1674</c:v>
                </c:pt>
                <c:pt idx="5">
                  <c:v>1863</c:v>
                </c:pt>
                <c:pt idx="6">
                  <c:v>-4707</c:v>
                </c:pt>
                <c:pt idx="7">
                  <c:v>-6094</c:v>
                </c:pt>
                <c:pt idx="8">
                  <c:v>2366</c:v>
                </c:pt>
                <c:pt idx="9">
                  <c:v>1780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A-430F-BC58-5E6D321B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51859800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
当期純
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581A-430F-BC58-5E6D321B0EB0}"/>
              </c:ext>
            </c:extLst>
          </c:dPt>
          <c:cat>
            <c:strRef>
              <c:f>グラフ２!$C$44:$L$44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2019
(予)</c:v>
                </c:pt>
              </c:strCache>
            </c:strRef>
          </c:cat>
          <c:val>
            <c:numRef>
              <c:f>グラフ２!$C$52:$L$52</c:f>
              <c:numCache>
                <c:formatCode>0.0%</c:formatCode>
                <c:ptCount val="10"/>
                <c:pt idx="0">
                  <c:v>3.8174607466819707E-2</c:v>
                </c:pt>
                <c:pt idx="1">
                  <c:v>5.2767577625873051E-2</c:v>
                </c:pt>
                <c:pt idx="2">
                  <c:v>5.3479578171395904E-2</c:v>
                </c:pt>
                <c:pt idx="3">
                  <c:v>5.7180545718326273E-2</c:v>
                </c:pt>
                <c:pt idx="4">
                  <c:v>5.7347495895231776E-2</c:v>
                </c:pt>
                <c:pt idx="5">
                  <c:v>-0.15442584333963605</c:v>
                </c:pt>
                <c:pt idx="6">
                  <c:v>-0.20456663492856375</c:v>
                </c:pt>
                <c:pt idx="7">
                  <c:v>7.6287875716034459E-2</c:v>
                </c:pt>
                <c:pt idx="8">
                  <c:v>0.14200082260552355</c:v>
                </c:pt>
                <c:pt idx="9">
                  <c:v>7.7391304347826081E-2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1A-430F-BC58-5E6D321B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1859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  <c:min val="-8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1859800"/>
        <c:crosses val="autoZero"/>
        <c:crossBetween val="between"/>
        <c:minorUnit val="1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000000000000002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グラフ3!$C$44:$L$44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グラフ3!$C$45:$L$45</c:f>
              <c:numCache>
                <c:formatCode>#,##0_);[Red]\(#,##0\)</c:formatCode>
                <c:ptCount val="10"/>
                <c:pt idx="0">
                  <c:v>13087</c:v>
                </c:pt>
                <c:pt idx="1">
                  <c:v>12359</c:v>
                </c:pt>
                <c:pt idx="2">
                  <c:v>12550</c:v>
                </c:pt>
                <c:pt idx="3">
                  <c:v>14534</c:v>
                </c:pt>
                <c:pt idx="4">
                  <c:v>13508</c:v>
                </c:pt>
                <c:pt idx="5">
                  <c:v>15464</c:v>
                </c:pt>
                <c:pt idx="6">
                  <c:v>13342</c:v>
                </c:pt>
                <c:pt idx="7">
                  <c:v>11337</c:v>
                </c:pt>
                <c:pt idx="8">
                  <c:v>12550</c:v>
                </c:pt>
                <c:pt idx="9">
                  <c:v>11931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4-4F63-A072-DE33E7C0E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51948344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グラフ3!$C$44:$L$44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グラフ3!$C$46:$L$46</c:f>
              <c:numCache>
                <c:formatCode>0.0%</c:formatCode>
                <c:ptCount val="10"/>
                <c:pt idx="0">
                  <c:v>2.509758058299048</c:v>
                </c:pt>
                <c:pt idx="1">
                  <c:v>2.6721630614165628</c:v>
                </c:pt>
                <c:pt idx="2">
                  <c:v>1.9649481209328223</c:v>
                </c:pt>
                <c:pt idx="3">
                  <c:v>1.6390113475387402</c:v>
                </c:pt>
                <c:pt idx="4">
                  <c:v>2.0150905978866804</c:v>
                </c:pt>
                <c:pt idx="5">
                  <c:v>2.0508398130798735</c:v>
                </c:pt>
                <c:pt idx="6">
                  <c:v>1.0798886833855266</c:v>
                </c:pt>
                <c:pt idx="7">
                  <c:v>0.67591783090412805</c:v>
                </c:pt>
                <c:pt idx="8">
                  <c:v>1.4553870455974163</c:v>
                </c:pt>
                <c:pt idx="9">
                  <c:v>1.4474481771688867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4-4F63-A072-DE33E7C0E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1948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19483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502920</xdr:colOff>
      <xdr:row>32</xdr:row>
      <xdr:rowOff>160020</xdr:rowOff>
    </xdr:from>
    <xdr:to>
      <xdr:col>13</xdr:col>
      <xdr:colOff>2217420</xdr:colOff>
      <xdr:row>34</xdr:row>
      <xdr:rowOff>76200</xdr:rowOff>
    </xdr:to>
    <xdr:pic>
      <xdr:nvPicPr>
        <xdr:cNvPr id="8364219" name="Picture 1" descr="wa01_3">
          <a:extLst>
            <a:ext uri="{FF2B5EF4-FFF2-40B4-BE49-F238E27FC236}">
              <a16:creationId xmlns:a16="http://schemas.microsoft.com/office/drawing/2014/main" id="{47FD52C5-E67B-4736-8588-3CAB8B20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6050280"/>
          <a:ext cx="294894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1257300</xdr:colOff>
      <xdr:row>1</xdr:row>
      <xdr:rowOff>38100</xdr:rowOff>
    </xdr:from>
    <xdr:to>
      <xdr:col>13</xdr:col>
      <xdr:colOff>2057400</xdr:colOff>
      <xdr:row>4</xdr:row>
      <xdr:rowOff>114300</xdr:rowOff>
    </xdr:to>
    <xdr:pic>
      <xdr:nvPicPr>
        <xdr:cNvPr id="8364220" name="Picture 2" descr="blue_shikaku_3">
          <a:extLst>
            <a:ext uri="{FF2B5EF4-FFF2-40B4-BE49-F238E27FC236}">
              <a16:creationId xmlns:a16="http://schemas.microsoft.com/office/drawing/2014/main" id="{F826DC89-0578-41A1-BB3F-E2BB53F4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720" y="213360"/>
          <a:ext cx="8001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114300</xdr:rowOff>
    </xdr:to>
    <xdr:graphicFrame macro="">
      <xdr:nvGraphicFramePr>
        <xdr:cNvPr id="8419025" name="グラフ 1">
          <a:extLst>
            <a:ext uri="{FF2B5EF4-FFF2-40B4-BE49-F238E27FC236}">
              <a16:creationId xmlns:a16="http://schemas.microsoft.com/office/drawing/2014/main" id="{72066A59-9B64-4D1F-8D2B-0103AB7D7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5</xdr:row>
      <xdr:rowOff>0</xdr:rowOff>
    </xdr:from>
    <xdr:to>
      <xdr:col>18</xdr:col>
      <xdr:colOff>0</xdr:colOff>
      <xdr:row>20</xdr:row>
      <xdr:rowOff>22860</xdr:rowOff>
    </xdr:to>
    <xdr:graphicFrame macro="">
      <xdr:nvGraphicFramePr>
        <xdr:cNvPr id="8419026" name="グラフ 2">
          <a:extLst>
            <a:ext uri="{FF2B5EF4-FFF2-40B4-BE49-F238E27FC236}">
              <a16:creationId xmlns:a16="http://schemas.microsoft.com/office/drawing/2014/main" id="{266664A9-7427-4BDF-A765-76A1DF125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167640</xdr:colOff>
      <xdr:row>24</xdr:row>
      <xdr:rowOff>167640</xdr:rowOff>
    </xdr:from>
    <xdr:to>
      <xdr:col>9</xdr:col>
      <xdr:colOff>0</xdr:colOff>
      <xdr:row>40</xdr:row>
      <xdr:rowOff>0</xdr:rowOff>
    </xdr:to>
    <xdr:graphicFrame macro="">
      <xdr:nvGraphicFramePr>
        <xdr:cNvPr id="8419027" name="グラフ 3">
          <a:extLst>
            <a:ext uri="{FF2B5EF4-FFF2-40B4-BE49-F238E27FC236}">
              <a16:creationId xmlns:a16="http://schemas.microsoft.com/office/drawing/2014/main" id="{12E6E7D8-18EA-4164-B05A-725F520AB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373380</xdr:colOff>
      <xdr:row>25</xdr:row>
      <xdr:rowOff>0</xdr:rowOff>
    </xdr:from>
    <xdr:to>
      <xdr:col>17</xdr:col>
      <xdr:colOff>601980</xdr:colOff>
      <xdr:row>40</xdr:row>
      <xdr:rowOff>22860</xdr:rowOff>
    </xdr:to>
    <xdr:graphicFrame macro="">
      <xdr:nvGraphicFramePr>
        <xdr:cNvPr id="8419028" name="グラフ 4">
          <a:extLst>
            <a:ext uri="{FF2B5EF4-FFF2-40B4-BE49-F238E27FC236}">
              <a16:creationId xmlns:a16="http://schemas.microsoft.com/office/drawing/2014/main" id="{46C3F05A-550D-4016-B79D-1F7314E81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80010</xdr:colOff>
      <xdr:row>4</xdr:row>
      <xdr:rowOff>40340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79C01CCA-0AA9-45B0-BE59-3C9F0CB78AE6}"/>
            </a:ext>
          </a:extLst>
        </xdr:cNvPr>
        <xdr:cNvSpPr txBox="1">
          <a:spLocks noChangeArrowheads="1"/>
        </xdr:cNvSpPr>
      </xdr:nvSpPr>
      <xdr:spPr bwMode="auto">
        <a:xfrm>
          <a:off x="262890" y="96236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83820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9CDE051E-7BFB-4B40-AFC0-35DEF7C754B2}"/>
            </a:ext>
          </a:extLst>
        </xdr:cNvPr>
        <xdr:cNvSpPr txBox="1">
          <a:spLocks noChangeArrowheads="1"/>
        </xdr:cNvSpPr>
      </xdr:nvSpPr>
      <xdr:spPr bwMode="auto">
        <a:xfrm>
          <a:off x="5410200" y="96012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108585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C356BA42-932D-486A-B46B-9F9C4897AB7C}"/>
            </a:ext>
          </a:extLst>
        </xdr:cNvPr>
        <xdr:cNvSpPr txBox="1">
          <a:spLocks noChangeArrowheads="1"/>
        </xdr:cNvSpPr>
      </xdr:nvSpPr>
      <xdr:spPr bwMode="auto">
        <a:xfrm>
          <a:off x="291465" y="477012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108585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7A1C9FFA-F98F-42A0-A3ED-4E8873867D79}"/>
            </a:ext>
          </a:extLst>
        </xdr:cNvPr>
        <xdr:cNvSpPr txBox="1">
          <a:spLocks noChangeArrowheads="1"/>
        </xdr:cNvSpPr>
      </xdr:nvSpPr>
      <xdr:spPr bwMode="auto">
        <a:xfrm>
          <a:off x="5434965" y="477012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167640</xdr:rowOff>
    </xdr:from>
    <xdr:to>
      <xdr:col>9</xdr:col>
      <xdr:colOff>182880</xdr:colOff>
      <xdr:row>24</xdr:row>
      <xdr:rowOff>121920</xdr:rowOff>
    </xdr:to>
    <xdr:graphicFrame macro="">
      <xdr:nvGraphicFramePr>
        <xdr:cNvPr id="8320774" name="グラフ 1">
          <a:extLst>
            <a:ext uri="{FF2B5EF4-FFF2-40B4-BE49-F238E27FC236}">
              <a16:creationId xmlns:a16="http://schemas.microsoft.com/office/drawing/2014/main" id="{398CF464-2FB9-4143-9CA3-936B8A63B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167640</xdr:colOff>
      <xdr:row>5</xdr:row>
      <xdr:rowOff>76200</xdr:rowOff>
    </xdr:from>
    <xdr:to>
      <xdr:col>18</xdr:col>
      <xdr:colOff>0</xdr:colOff>
      <xdr:row>22</xdr:row>
      <xdr:rowOff>30480</xdr:rowOff>
    </xdr:to>
    <xdr:graphicFrame macro="">
      <xdr:nvGraphicFramePr>
        <xdr:cNvPr id="8320775" name="グラフ 5">
          <a:extLst>
            <a:ext uri="{FF2B5EF4-FFF2-40B4-BE49-F238E27FC236}">
              <a16:creationId xmlns:a16="http://schemas.microsoft.com/office/drawing/2014/main" id="{6EDFD09F-5ACC-4867-A44A-C198E281D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190500</xdr:rowOff>
    </xdr:from>
    <xdr:to>
      <xdr:col>9</xdr:col>
      <xdr:colOff>213360</xdr:colOff>
      <xdr:row>41</xdr:row>
      <xdr:rowOff>68580</xdr:rowOff>
    </xdr:to>
    <xdr:graphicFrame macro="">
      <xdr:nvGraphicFramePr>
        <xdr:cNvPr id="8320776" name="グラフ 6">
          <a:extLst>
            <a:ext uri="{FF2B5EF4-FFF2-40B4-BE49-F238E27FC236}">
              <a16:creationId xmlns:a16="http://schemas.microsoft.com/office/drawing/2014/main" id="{74D5B168-7D72-4020-A5A6-26270DA37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41</xdr:row>
      <xdr:rowOff>106680</xdr:rowOff>
    </xdr:to>
    <xdr:graphicFrame macro="">
      <xdr:nvGraphicFramePr>
        <xdr:cNvPr id="8320777" name="グラフ 7">
          <a:extLst>
            <a:ext uri="{FF2B5EF4-FFF2-40B4-BE49-F238E27FC236}">
              <a16:creationId xmlns:a16="http://schemas.microsoft.com/office/drawing/2014/main" id="{F629EB93-4036-4B0D-8679-5C4B99409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188260</xdr:colOff>
      <xdr:row>4</xdr:row>
      <xdr:rowOff>73847</xdr:rowOff>
    </xdr:from>
    <xdr:ext cx="855239" cy="157669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2437C36D-114D-4A7E-B5D2-384EF3A9E1FD}"/>
            </a:ext>
          </a:extLst>
        </xdr:cNvPr>
        <xdr:cNvSpPr txBox="1">
          <a:spLocks noChangeArrowheads="1"/>
        </xdr:cNvSpPr>
      </xdr:nvSpPr>
      <xdr:spPr bwMode="auto">
        <a:xfrm>
          <a:off x="409016" y="1030381"/>
          <a:ext cx="859338" cy="157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90507</xdr:colOff>
      <xdr:row>4</xdr:row>
      <xdr:rowOff>84605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CCDBC8EC-0EE4-4778-AB22-7BE48C4934F4}"/>
            </a:ext>
          </a:extLst>
        </xdr:cNvPr>
        <xdr:cNvSpPr txBox="1">
          <a:spLocks noChangeArrowheads="1"/>
        </xdr:cNvSpPr>
      </xdr:nvSpPr>
      <xdr:spPr bwMode="auto">
        <a:xfrm>
          <a:off x="5599767" y="92280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186374</xdr:colOff>
      <xdr:row>24</xdr:row>
      <xdr:rowOff>41647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A9898263-4665-4C40-B6A3-68832EE1DE97}"/>
            </a:ext>
          </a:extLst>
        </xdr:cNvPr>
        <xdr:cNvSpPr txBox="1">
          <a:spLocks noChangeArrowheads="1"/>
        </xdr:cNvSpPr>
      </xdr:nvSpPr>
      <xdr:spPr bwMode="auto">
        <a:xfrm>
          <a:off x="369254" y="4689847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111834</xdr:colOff>
      <xdr:row>24</xdr:row>
      <xdr:rowOff>50987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40EFE38A-634C-46BF-85EC-503FA9BBB002}"/>
            </a:ext>
          </a:extLst>
        </xdr:cNvPr>
        <xdr:cNvSpPr txBox="1">
          <a:spLocks noChangeArrowheads="1"/>
        </xdr:cNvSpPr>
      </xdr:nvSpPr>
      <xdr:spPr bwMode="auto">
        <a:xfrm>
          <a:off x="5621094" y="4699187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190500</xdr:rowOff>
    </xdr:from>
    <xdr:to>
      <xdr:col>9</xdr:col>
      <xdr:colOff>7620</xdr:colOff>
      <xdr:row>21</xdr:row>
      <xdr:rowOff>152400</xdr:rowOff>
    </xdr:to>
    <xdr:graphicFrame macro="">
      <xdr:nvGraphicFramePr>
        <xdr:cNvPr id="8428244" name="グラフ 1">
          <a:extLst>
            <a:ext uri="{FF2B5EF4-FFF2-40B4-BE49-F238E27FC236}">
              <a16:creationId xmlns:a16="http://schemas.microsoft.com/office/drawing/2014/main" id="{CB0DCDFB-8D0F-44B9-A30B-D6BA2185F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251460</xdr:colOff>
      <xdr:row>5</xdr:row>
      <xdr:rowOff>0</xdr:rowOff>
    </xdr:from>
    <xdr:to>
      <xdr:col>18</xdr:col>
      <xdr:colOff>0</xdr:colOff>
      <xdr:row>22</xdr:row>
      <xdr:rowOff>60960</xdr:rowOff>
    </xdr:to>
    <xdr:graphicFrame macro="">
      <xdr:nvGraphicFramePr>
        <xdr:cNvPr id="8428245" name="グラフ 2">
          <a:extLst>
            <a:ext uri="{FF2B5EF4-FFF2-40B4-BE49-F238E27FC236}">
              <a16:creationId xmlns:a16="http://schemas.microsoft.com/office/drawing/2014/main" id="{0B1B7446-DEEB-4070-A7AB-B967C12ED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</xdr:colOff>
      <xdr:row>24</xdr:row>
      <xdr:rowOff>190500</xdr:rowOff>
    </xdr:from>
    <xdr:to>
      <xdr:col>9</xdr:col>
      <xdr:colOff>7620</xdr:colOff>
      <xdr:row>41</xdr:row>
      <xdr:rowOff>38100</xdr:rowOff>
    </xdr:to>
    <xdr:graphicFrame macro="">
      <xdr:nvGraphicFramePr>
        <xdr:cNvPr id="8428246" name="グラフ 3">
          <a:extLst>
            <a:ext uri="{FF2B5EF4-FFF2-40B4-BE49-F238E27FC236}">
              <a16:creationId xmlns:a16="http://schemas.microsoft.com/office/drawing/2014/main" id="{E30B2422-9352-4425-822A-597CCC344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68580</xdr:colOff>
      <xdr:row>24</xdr:row>
      <xdr:rowOff>190500</xdr:rowOff>
    </xdr:from>
    <xdr:to>
      <xdr:col>17</xdr:col>
      <xdr:colOff>533400</xdr:colOff>
      <xdr:row>41</xdr:row>
      <xdr:rowOff>7620</xdr:rowOff>
    </xdr:to>
    <xdr:graphicFrame macro="">
      <xdr:nvGraphicFramePr>
        <xdr:cNvPr id="8428247" name="グラフ 4">
          <a:extLst>
            <a:ext uri="{FF2B5EF4-FFF2-40B4-BE49-F238E27FC236}">
              <a16:creationId xmlns:a16="http://schemas.microsoft.com/office/drawing/2014/main" id="{7A81BEE5-3E5C-4411-8609-356822061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78516</xdr:colOff>
      <xdr:row>4</xdr:row>
      <xdr:rowOff>74295</xdr:rowOff>
    </xdr:from>
    <xdr:ext cx="859338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CE0BD36D-6461-4EA1-9533-7C214FECBAEF}"/>
            </a:ext>
          </a:extLst>
        </xdr:cNvPr>
        <xdr:cNvSpPr txBox="1">
          <a:spLocks noChangeArrowheads="1"/>
        </xdr:cNvSpPr>
      </xdr:nvSpPr>
      <xdr:spPr bwMode="auto">
        <a:xfrm>
          <a:off x="261396" y="99631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152960</xdr:colOff>
      <xdr:row>4</xdr:row>
      <xdr:rowOff>69439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81542B95-6377-4803-9F06-4DC0C7CAAE63}"/>
            </a:ext>
          </a:extLst>
        </xdr:cNvPr>
        <xdr:cNvSpPr txBox="1">
          <a:spLocks noChangeArrowheads="1"/>
        </xdr:cNvSpPr>
      </xdr:nvSpPr>
      <xdr:spPr bwMode="auto">
        <a:xfrm>
          <a:off x="5479340" y="991459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38175</xdr:colOff>
      <xdr:row>24</xdr:row>
      <xdr:rowOff>89086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081ED301-7865-47F2-9622-F1EE41C6DD4B}"/>
            </a:ext>
          </a:extLst>
        </xdr:cNvPr>
        <xdr:cNvSpPr txBox="1">
          <a:spLocks noChangeArrowheads="1"/>
        </xdr:cNvSpPr>
      </xdr:nvSpPr>
      <xdr:spPr bwMode="auto">
        <a:xfrm>
          <a:off x="221055" y="482110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192929</xdr:colOff>
      <xdr:row>24</xdr:row>
      <xdr:rowOff>52107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9B5F4BD3-0DD8-4689-B583-BA561CAA82CC}"/>
            </a:ext>
          </a:extLst>
        </xdr:cNvPr>
        <xdr:cNvSpPr txBox="1">
          <a:spLocks noChangeArrowheads="1"/>
        </xdr:cNvSpPr>
      </xdr:nvSpPr>
      <xdr:spPr bwMode="auto">
        <a:xfrm>
          <a:off x="5519309" y="4784127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4</xdr:row>
      <xdr:rowOff>190500</xdr:rowOff>
    </xdr:from>
    <xdr:to>
      <xdr:col>9</xdr:col>
      <xdr:colOff>60960</xdr:colOff>
      <xdr:row>22</xdr:row>
      <xdr:rowOff>22860</xdr:rowOff>
    </xdr:to>
    <xdr:graphicFrame macro="">
      <xdr:nvGraphicFramePr>
        <xdr:cNvPr id="9280902" name="グラフ 1">
          <a:extLst>
            <a:ext uri="{FF2B5EF4-FFF2-40B4-BE49-F238E27FC236}">
              <a16:creationId xmlns:a16="http://schemas.microsoft.com/office/drawing/2014/main" id="{D2E29FE3-5BE9-4843-A52C-3835D94D7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24</xdr:row>
      <xdr:rowOff>190500</xdr:rowOff>
    </xdr:from>
    <xdr:to>
      <xdr:col>9</xdr:col>
      <xdr:colOff>91440</xdr:colOff>
      <xdr:row>41</xdr:row>
      <xdr:rowOff>68580</xdr:rowOff>
    </xdr:to>
    <xdr:graphicFrame macro="">
      <xdr:nvGraphicFramePr>
        <xdr:cNvPr id="9280903" name="グラフ 3">
          <a:extLst>
            <a:ext uri="{FF2B5EF4-FFF2-40B4-BE49-F238E27FC236}">
              <a16:creationId xmlns:a16="http://schemas.microsoft.com/office/drawing/2014/main" id="{A29223C1-7788-40F0-89D4-8449B250B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198120</xdr:colOff>
      <xdr:row>25</xdr:row>
      <xdr:rowOff>0</xdr:rowOff>
    </xdr:from>
    <xdr:to>
      <xdr:col>17</xdr:col>
      <xdr:colOff>617220</xdr:colOff>
      <xdr:row>41</xdr:row>
      <xdr:rowOff>76200</xdr:rowOff>
    </xdr:to>
    <xdr:graphicFrame macro="">
      <xdr:nvGraphicFramePr>
        <xdr:cNvPr id="9280904" name="グラフ 4">
          <a:extLst>
            <a:ext uri="{FF2B5EF4-FFF2-40B4-BE49-F238E27FC236}">
              <a16:creationId xmlns:a16="http://schemas.microsoft.com/office/drawing/2014/main" id="{37DF1C56-8FAC-4512-915C-2C04E6EE5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243840</xdr:colOff>
      <xdr:row>4</xdr:row>
      <xdr:rowOff>190500</xdr:rowOff>
    </xdr:from>
    <xdr:to>
      <xdr:col>18</xdr:col>
      <xdr:colOff>60960</xdr:colOff>
      <xdr:row>22</xdr:row>
      <xdr:rowOff>7620</xdr:rowOff>
    </xdr:to>
    <xdr:graphicFrame macro="">
      <xdr:nvGraphicFramePr>
        <xdr:cNvPr id="9280905" name="グラフ 6">
          <a:extLst>
            <a:ext uri="{FF2B5EF4-FFF2-40B4-BE49-F238E27FC236}">
              <a16:creationId xmlns:a16="http://schemas.microsoft.com/office/drawing/2014/main" id="{36AADC54-07FE-49D8-89A9-D91254220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387985</xdr:colOff>
      <xdr:row>4</xdr:row>
      <xdr:rowOff>38100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E3899F47-7E9D-45C2-9FB3-2E06E239DD6F}"/>
            </a:ext>
          </a:extLst>
        </xdr:cNvPr>
        <xdr:cNvSpPr txBox="1">
          <a:spLocks noChangeArrowheads="1"/>
        </xdr:cNvSpPr>
      </xdr:nvSpPr>
      <xdr:spPr bwMode="auto">
        <a:xfrm>
          <a:off x="4137025" y="96012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16</xdr:col>
      <xdr:colOff>388321</xdr:colOff>
      <xdr:row>4</xdr:row>
      <xdr:rowOff>35859</xdr:rowOff>
    </xdr:from>
    <xdr:ext cx="859338" cy="168508"/>
    <xdr:sp macro="" textlink="">
      <xdr:nvSpPr>
        <xdr:cNvPr id="19464" name="Text Box 8">
          <a:extLst>
            <a:ext uri="{FF2B5EF4-FFF2-40B4-BE49-F238E27FC236}">
              <a16:creationId xmlns:a16="http://schemas.microsoft.com/office/drawing/2014/main" id="{5B873B6E-BFF8-4165-8F61-79F3177D175E}"/>
            </a:ext>
          </a:extLst>
        </xdr:cNvPr>
        <xdr:cNvSpPr txBox="1">
          <a:spLocks noChangeArrowheads="1"/>
        </xdr:cNvSpPr>
      </xdr:nvSpPr>
      <xdr:spPr bwMode="auto">
        <a:xfrm>
          <a:off x="9372301" y="957879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2</xdr:col>
      <xdr:colOff>141045</xdr:colOff>
      <xdr:row>24</xdr:row>
      <xdr:rowOff>40117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28705ABF-328C-4C81-B2C3-05E4EA9622A8}"/>
            </a:ext>
          </a:extLst>
        </xdr:cNvPr>
        <xdr:cNvSpPr txBox="1">
          <a:spLocks noChangeArrowheads="1"/>
        </xdr:cNvSpPr>
      </xdr:nvSpPr>
      <xdr:spPr bwMode="auto">
        <a:xfrm>
          <a:off x="918285" y="4772137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8</xdr:col>
      <xdr:colOff>195282</xdr:colOff>
      <xdr:row>24</xdr:row>
      <xdr:rowOff>39221</xdr:rowOff>
    </xdr:from>
    <xdr:ext cx="329962" cy="168508"/>
    <xdr:sp macro="" textlink="">
      <xdr:nvSpPr>
        <xdr:cNvPr id="19467" name="Text Box 11">
          <a:extLst>
            <a:ext uri="{FF2B5EF4-FFF2-40B4-BE49-F238E27FC236}">
              <a16:creationId xmlns:a16="http://schemas.microsoft.com/office/drawing/2014/main" id="{6F8056B2-4577-4266-8A61-28FE13C59DC0}"/>
            </a:ext>
          </a:extLst>
        </xdr:cNvPr>
        <xdr:cNvSpPr txBox="1">
          <a:spLocks noChangeArrowheads="1"/>
        </xdr:cNvSpPr>
      </xdr:nvSpPr>
      <xdr:spPr bwMode="auto">
        <a:xfrm>
          <a:off x="4538682" y="4771241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389442</xdr:colOff>
      <xdr:row>24</xdr:row>
      <xdr:rowOff>39220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27554156-F3A4-4BB4-870A-1E6E67CBACBC}"/>
            </a:ext>
          </a:extLst>
        </xdr:cNvPr>
        <xdr:cNvSpPr txBox="1">
          <a:spLocks noChangeArrowheads="1"/>
        </xdr:cNvSpPr>
      </xdr:nvSpPr>
      <xdr:spPr bwMode="auto">
        <a:xfrm>
          <a:off x="5715822" y="477124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  <xdr:oneCellAnchor>
    <xdr:from>
      <xdr:col>17</xdr:col>
      <xdr:colOff>230430</xdr:colOff>
      <xdr:row>24</xdr:row>
      <xdr:rowOff>43254</xdr:rowOff>
    </xdr:from>
    <xdr:ext cx="550022" cy="168508"/>
    <xdr:sp macro="" textlink="">
      <xdr:nvSpPr>
        <xdr:cNvPr id="19469" name="Text Box 13">
          <a:extLst>
            <a:ext uri="{FF2B5EF4-FFF2-40B4-BE49-F238E27FC236}">
              <a16:creationId xmlns:a16="http://schemas.microsoft.com/office/drawing/2014/main" id="{90BBEAF4-E04D-43C7-863C-47CE8CAA255A}"/>
            </a:ext>
          </a:extLst>
        </xdr:cNvPr>
        <xdr:cNvSpPr txBox="1">
          <a:spLocks noChangeArrowheads="1"/>
        </xdr:cNvSpPr>
      </xdr:nvSpPr>
      <xdr:spPr bwMode="auto">
        <a:xfrm>
          <a:off x="9831630" y="4775274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854075</xdr:colOff>
      <xdr:row>2</xdr:row>
      <xdr:rowOff>175177</xdr:rowOff>
    </xdr:from>
    <xdr:to>
      <xdr:col>2</xdr:col>
      <xdr:colOff>1529183</xdr:colOff>
      <xdr:row>10</xdr:row>
      <xdr:rowOff>74562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FF71214-8964-43C9-AA2C-4CB86D3CC66F}"/>
            </a:ext>
          </a:extLst>
        </xdr:cNvPr>
        <xdr:cNvSpPr/>
      </xdr:nvSpPr>
      <xdr:spPr>
        <a:xfrm>
          <a:off x="1027043" y="629478"/>
          <a:ext cx="2435087" cy="14163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48Q2</a:t>
          </a:r>
          <a:r>
            <a:rPr kumimoji="1" lang="ja-JP" altLang="en-US" sz="1100"/>
            <a:t>からは開示しない</a:t>
          </a:r>
          <a:endParaRPr kumimoji="1" lang="en-US" altLang="ja-JP" sz="1100"/>
        </a:p>
        <a:p>
          <a:pPr algn="l"/>
          <a:r>
            <a:rPr kumimoji="1" lang="ja-JP" altLang="en-US" sz="1100"/>
            <a:t>（豊田さん相談済　</a:t>
          </a:r>
          <a:r>
            <a:rPr kumimoji="1" lang="en-US" altLang="ja-JP" sz="1100"/>
            <a:t>10/21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37"/>
  <sheetViews>
    <sheetView tabSelected="1" zoomScale="85" zoomScaleNormal="85" zoomScaleSheetLayoutView="100" workbookViewId="0"/>
  </sheetViews>
  <sheetFormatPr defaultColWidth="9" defaultRowHeight="13.2" x14ac:dyDescent="0.2"/>
  <cols>
    <col min="1" max="1" width="2.109375" style="542" customWidth="1"/>
    <col min="2" max="13" width="9" style="542"/>
    <col min="14" max="14" width="34.6640625" style="542" customWidth="1"/>
    <col min="15" max="15" width="10.33203125" style="542" customWidth="1"/>
    <col min="16" max="16384" width="9" style="542"/>
  </cols>
  <sheetData>
    <row r="1" spans="1:14" ht="13.8" thickTop="1" x14ac:dyDescent="0.2">
      <c r="A1" s="539"/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1"/>
    </row>
    <row r="2" spans="1:14" x14ac:dyDescent="0.2">
      <c r="A2" s="543"/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5"/>
    </row>
    <row r="3" spans="1:14" x14ac:dyDescent="0.2">
      <c r="A3" s="543"/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5"/>
    </row>
    <row r="4" spans="1:14" x14ac:dyDescent="0.2">
      <c r="A4" s="543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5"/>
    </row>
    <row r="5" spans="1:14" x14ac:dyDescent="0.2">
      <c r="A5" s="543"/>
      <c r="B5" s="544"/>
      <c r="C5" s="544"/>
      <c r="D5" s="544"/>
      <c r="E5" s="544"/>
      <c r="F5" s="544"/>
      <c r="G5" s="544"/>
      <c r="H5" s="544"/>
      <c r="I5" s="544"/>
      <c r="J5" s="544"/>
      <c r="K5" s="544"/>
      <c r="L5" s="544"/>
      <c r="M5" s="544"/>
      <c r="N5" s="545"/>
    </row>
    <row r="6" spans="1:14" x14ac:dyDescent="0.2">
      <c r="A6" s="543"/>
      <c r="B6" s="544"/>
      <c r="C6" s="544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5"/>
    </row>
    <row r="7" spans="1:14" x14ac:dyDescent="0.2">
      <c r="A7" s="543"/>
      <c r="B7" s="544"/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5"/>
    </row>
    <row r="8" spans="1:14" x14ac:dyDescent="0.2">
      <c r="A8" s="543"/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5"/>
    </row>
    <row r="9" spans="1:14" x14ac:dyDescent="0.2">
      <c r="A9" s="543"/>
      <c r="B9" s="544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544"/>
      <c r="N9" s="545"/>
    </row>
    <row r="10" spans="1:14" x14ac:dyDescent="0.2">
      <c r="A10" s="543"/>
      <c r="B10" s="544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5"/>
    </row>
    <row r="11" spans="1:14" x14ac:dyDescent="0.2">
      <c r="A11" s="543"/>
      <c r="B11" s="544"/>
      <c r="C11" s="544"/>
      <c r="D11" s="544"/>
      <c r="E11" s="544"/>
      <c r="F11" s="544"/>
      <c r="G11" s="544"/>
      <c r="H11" s="544"/>
      <c r="I11" s="544"/>
      <c r="J11" s="544"/>
      <c r="K11" s="544"/>
      <c r="L11" s="544"/>
      <c r="M11" s="544"/>
      <c r="N11" s="545"/>
    </row>
    <row r="12" spans="1:14" x14ac:dyDescent="0.2">
      <c r="A12" s="543"/>
      <c r="B12" s="544"/>
      <c r="C12" s="544"/>
      <c r="D12" s="544"/>
      <c r="E12" s="544"/>
      <c r="F12" s="544"/>
      <c r="G12" s="544"/>
      <c r="H12" s="544"/>
      <c r="I12" s="544"/>
      <c r="J12" s="544"/>
      <c r="K12" s="544"/>
      <c r="L12" s="544"/>
      <c r="M12" s="544"/>
      <c r="N12" s="545"/>
    </row>
    <row r="13" spans="1:14" x14ac:dyDescent="0.2">
      <c r="A13" s="543"/>
      <c r="B13" s="544"/>
      <c r="C13" s="544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5"/>
    </row>
    <row r="14" spans="1:14" x14ac:dyDescent="0.2">
      <c r="A14" s="543"/>
      <c r="B14" s="544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5"/>
    </row>
    <row r="15" spans="1:14" x14ac:dyDescent="0.2">
      <c r="A15" s="543"/>
      <c r="B15" s="544"/>
      <c r="C15" s="544"/>
      <c r="D15" s="544"/>
      <c r="E15" s="544"/>
      <c r="F15" s="544"/>
      <c r="G15" s="544"/>
      <c r="H15" s="544"/>
      <c r="I15" s="544"/>
      <c r="J15" s="544"/>
      <c r="K15" s="544"/>
      <c r="L15" s="544"/>
      <c r="M15" s="544"/>
      <c r="N15" s="545"/>
    </row>
    <row r="16" spans="1:14" x14ac:dyDescent="0.2">
      <c r="A16" s="543"/>
      <c r="B16" s="544"/>
      <c r="C16" s="544"/>
      <c r="D16" s="544"/>
      <c r="E16" s="544"/>
      <c r="F16" s="544"/>
      <c r="G16" s="544"/>
      <c r="H16" s="544"/>
      <c r="I16" s="544"/>
      <c r="J16" s="544"/>
      <c r="K16" s="544"/>
      <c r="L16" s="544"/>
      <c r="M16" s="544"/>
      <c r="N16" s="545"/>
    </row>
    <row r="17" spans="1:14" x14ac:dyDescent="0.2">
      <c r="A17" s="543"/>
      <c r="B17" s="544"/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5"/>
    </row>
    <row r="18" spans="1:14" x14ac:dyDescent="0.2">
      <c r="A18" s="543"/>
      <c r="B18" s="544"/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5"/>
    </row>
    <row r="19" spans="1:14" x14ac:dyDescent="0.2">
      <c r="A19" s="543"/>
      <c r="B19" s="544"/>
      <c r="C19" s="544"/>
      <c r="D19" s="544"/>
      <c r="E19" s="544"/>
      <c r="F19" s="544"/>
      <c r="G19" s="544"/>
      <c r="H19" s="544"/>
      <c r="I19" s="544"/>
      <c r="J19" s="544"/>
      <c r="K19" s="544"/>
      <c r="L19" s="544"/>
      <c r="M19" s="544"/>
      <c r="N19" s="545"/>
    </row>
    <row r="20" spans="1:14" x14ac:dyDescent="0.2">
      <c r="A20" s="543"/>
      <c r="B20" s="544"/>
      <c r="C20" s="544"/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5"/>
    </row>
    <row r="21" spans="1:14" x14ac:dyDescent="0.2">
      <c r="A21" s="543"/>
      <c r="B21" s="544"/>
      <c r="C21" s="544"/>
      <c r="D21" s="544"/>
      <c r="E21" s="544"/>
      <c r="F21" s="544"/>
      <c r="G21" s="544"/>
      <c r="H21" s="544"/>
      <c r="I21" s="544"/>
      <c r="J21" s="544"/>
      <c r="K21" s="544"/>
      <c r="L21" s="544"/>
      <c r="M21" s="544"/>
      <c r="N21" s="545"/>
    </row>
    <row r="22" spans="1:14" x14ac:dyDescent="0.2">
      <c r="A22" s="543"/>
      <c r="B22" s="544"/>
      <c r="C22" s="544"/>
      <c r="D22" s="544"/>
      <c r="E22" s="544"/>
      <c r="F22" s="544"/>
      <c r="G22" s="544"/>
      <c r="H22" s="544"/>
      <c r="I22" s="544"/>
      <c r="J22" s="544"/>
      <c r="K22" s="544"/>
      <c r="L22" s="544"/>
      <c r="M22" s="544"/>
      <c r="N22" s="545"/>
    </row>
    <row r="23" spans="1:14" x14ac:dyDescent="0.2">
      <c r="A23" s="543"/>
      <c r="B23" s="544"/>
      <c r="C23" s="544"/>
      <c r="D23" s="544"/>
      <c r="E23" s="544"/>
      <c r="F23" s="544"/>
      <c r="G23" s="544"/>
      <c r="H23" s="544"/>
      <c r="I23" s="544"/>
      <c r="J23" s="544"/>
      <c r="K23" s="544"/>
      <c r="L23" s="544"/>
      <c r="M23" s="544"/>
      <c r="N23" s="545"/>
    </row>
    <row r="24" spans="1:14" x14ac:dyDescent="0.2">
      <c r="A24" s="543"/>
      <c r="B24" s="544"/>
      <c r="C24" s="544"/>
      <c r="D24" s="544"/>
      <c r="E24" s="544"/>
      <c r="F24" s="544"/>
      <c r="G24" s="544"/>
      <c r="H24" s="544"/>
      <c r="I24" s="544"/>
      <c r="J24" s="544"/>
      <c r="K24" s="544"/>
      <c r="L24" s="544"/>
      <c r="M24" s="544"/>
      <c r="N24" s="545"/>
    </row>
    <row r="25" spans="1:14" x14ac:dyDescent="0.2">
      <c r="A25" s="543"/>
      <c r="B25" s="544"/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  <c r="N25" s="545"/>
    </row>
    <row r="26" spans="1:14" x14ac:dyDescent="0.2">
      <c r="A26" s="543"/>
      <c r="B26" s="544"/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544"/>
      <c r="N26" s="545"/>
    </row>
    <row r="27" spans="1:14" x14ac:dyDescent="0.2">
      <c r="A27" s="543"/>
      <c r="B27" s="544"/>
      <c r="C27" s="544"/>
      <c r="D27" s="544"/>
      <c r="E27" s="544"/>
      <c r="F27" s="544"/>
      <c r="G27" s="544"/>
      <c r="H27" s="544"/>
      <c r="I27" s="544"/>
      <c r="J27" s="544"/>
      <c r="K27" s="544"/>
      <c r="L27" s="544"/>
      <c r="M27" s="544"/>
      <c r="N27" s="545"/>
    </row>
    <row r="28" spans="1:14" x14ac:dyDescent="0.2">
      <c r="A28" s="543"/>
      <c r="B28" s="544"/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4"/>
      <c r="N28" s="545"/>
    </row>
    <row r="29" spans="1:14" x14ac:dyDescent="0.2">
      <c r="A29" s="543"/>
      <c r="B29" s="544"/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5"/>
    </row>
    <row r="30" spans="1:14" x14ac:dyDescent="0.2">
      <c r="A30" s="546"/>
      <c r="B30" s="547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8"/>
    </row>
    <row r="31" spans="1:14" ht="49.5" customHeight="1" x14ac:dyDescent="0.2">
      <c r="A31" s="546"/>
      <c r="B31" s="549"/>
      <c r="C31" s="547"/>
      <c r="D31" s="547"/>
      <c r="E31" s="547"/>
      <c r="F31" s="547"/>
      <c r="G31" s="550" t="s">
        <v>407</v>
      </c>
      <c r="H31" s="547"/>
      <c r="I31" s="547"/>
      <c r="J31" s="547"/>
      <c r="K31" s="547"/>
      <c r="L31" s="547"/>
      <c r="M31" s="547"/>
      <c r="N31" s="548"/>
    </row>
    <row r="32" spans="1:14" s="554" customFormat="1" ht="18" customHeight="1" x14ac:dyDescent="0.2">
      <c r="A32" s="551"/>
      <c r="B32" s="552"/>
      <c r="C32" s="552"/>
      <c r="D32" s="552"/>
      <c r="E32" s="552"/>
      <c r="F32" s="595" t="s">
        <v>536</v>
      </c>
      <c r="G32" s="552"/>
      <c r="H32" s="552"/>
      <c r="I32" s="552"/>
      <c r="J32" s="552"/>
      <c r="K32" s="552"/>
      <c r="L32" s="552"/>
      <c r="M32" s="552"/>
      <c r="N32" s="553"/>
    </row>
    <row r="33" spans="1:14" x14ac:dyDescent="0.2">
      <c r="A33" s="543"/>
      <c r="B33" s="544"/>
      <c r="C33" s="544"/>
      <c r="D33" s="544"/>
      <c r="E33" s="544"/>
      <c r="F33" s="544"/>
      <c r="G33" s="544"/>
      <c r="H33" s="544"/>
      <c r="I33" s="544"/>
      <c r="J33" s="544"/>
      <c r="K33" s="544"/>
      <c r="L33" s="544"/>
      <c r="M33" s="544"/>
      <c r="N33" s="545"/>
    </row>
    <row r="34" spans="1:14" x14ac:dyDescent="0.2">
      <c r="A34" s="543"/>
      <c r="B34" s="544"/>
      <c r="C34" s="544"/>
      <c r="D34" s="544"/>
      <c r="E34" s="544"/>
      <c r="F34" s="544"/>
      <c r="G34" s="544"/>
      <c r="H34" s="544"/>
      <c r="I34" s="544"/>
      <c r="J34" s="544"/>
      <c r="K34" s="544"/>
      <c r="L34" s="544"/>
      <c r="M34" s="544"/>
      <c r="N34" s="545"/>
    </row>
    <row r="35" spans="1:14" x14ac:dyDescent="0.2">
      <c r="A35" s="543"/>
      <c r="B35" s="544"/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5"/>
    </row>
    <row r="36" spans="1:14" ht="13.8" thickBot="1" x14ac:dyDescent="0.25">
      <c r="A36" s="555"/>
      <c r="B36" s="556"/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7"/>
    </row>
    <row r="37" spans="1:14" ht="13.8" thickTop="1" x14ac:dyDescent="0.2"/>
  </sheetData>
  <phoneticPr fontId="2"/>
  <printOptions horizontalCentered="1" verticalCentered="1"/>
  <pageMargins left="0.31496062992125984" right="0.31496062992125984" top="0.98425196850393704" bottom="0.51181102362204722" header="0.51181102362204722" footer="0.51181102362204722"/>
  <pageSetup paperSize="9" scale="9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2"/>
  <sheetViews>
    <sheetView showGridLines="0" zoomScaleNormal="100" zoomScaleSheetLayoutView="100" workbookViewId="0">
      <pane xSplit="2" topLeftCell="C1" activePane="topRight" state="frozen"/>
      <selection pane="topRight" activeCell="N20" sqref="N20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13" width="10.6640625" style="33" customWidth="1"/>
    <col min="14" max="14" width="4.109375" style="33" customWidth="1"/>
    <col min="15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281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2">
      <c r="A3" s="13"/>
      <c r="B3" s="14" t="s">
        <v>299</v>
      </c>
      <c r="C3" s="15"/>
      <c r="D3" s="14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s="37" customFormat="1" ht="9.6" x14ac:dyDescent="0.2">
      <c r="A4" s="36"/>
      <c r="B4" s="36"/>
      <c r="C4" s="36"/>
      <c r="D4" s="36"/>
      <c r="E4" s="36"/>
      <c r="F4" s="36"/>
      <c r="G4" s="36"/>
      <c r="H4" s="36"/>
      <c r="I4" s="67"/>
      <c r="J4" s="67"/>
      <c r="K4" s="67"/>
      <c r="L4" s="67"/>
      <c r="M4" s="67" t="s">
        <v>62</v>
      </c>
    </row>
    <row r="5" spans="1:14" s="37" customFormat="1" ht="9.6" x14ac:dyDescent="0.2">
      <c r="A5" s="76"/>
      <c r="B5" s="76"/>
      <c r="C5" s="76"/>
      <c r="D5" s="138">
        <f>連BS!D5</f>
        <v>2009</v>
      </c>
      <c r="E5" s="138">
        <f>連BS!E5</f>
        <v>2010</v>
      </c>
      <c r="F5" s="138">
        <f>連BS!F5</f>
        <v>2011</v>
      </c>
      <c r="G5" s="138">
        <f>連BS!G5</f>
        <v>2012</v>
      </c>
      <c r="H5" s="138">
        <f>連BS!H5</f>
        <v>2013</v>
      </c>
      <c r="I5" s="138">
        <f>連BS!I5</f>
        <v>2014</v>
      </c>
      <c r="J5" s="138">
        <f>連BS!J5</f>
        <v>2015</v>
      </c>
      <c r="K5" s="138">
        <f>連BS!K5</f>
        <v>2016</v>
      </c>
      <c r="L5" s="138">
        <f>連BS!L5</f>
        <v>2017</v>
      </c>
      <c r="M5" s="139">
        <f>連BS!M5</f>
        <v>2018</v>
      </c>
    </row>
    <row r="6" spans="1:14" s="37" customFormat="1" ht="15" customHeight="1" x14ac:dyDescent="0.2">
      <c r="A6" s="202" t="s">
        <v>259</v>
      </c>
      <c r="B6" s="202"/>
      <c r="C6" s="203" t="s">
        <v>275</v>
      </c>
      <c r="D6" s="204"/>
      <c r="E6" s="204"/>
      <c r="F6" s="204"/>
      <c r="G6" s="204"/>
      <c r="H6" s="204"/>
      <c r="I6" s="204"/>
      <c r="J6" s="204"/>
      <c r="K6" s="204"/>
      <c r="L6" s="204"/>
      <c r="M6" s="205"/>
    </row>
    <row r="7" spans="1:14" s="37" customFormat="1" ht="22.5" customHeight="1" x14ac:dyDescent="0.2">
      <c r="A7" s="46" t="s">
        <v>255</v>
      </c>
      <c r="B7" s="46"/>
      <c r="C7" s="46" t="s">
        <v>78</v>
      </c>
      <c r="D7" s="70">
        <f>連BS!D36</f>
        <v>19730</v>
      </c>
      <c r="E7" s="70">
        <f>連BS!E36</f>
        <v>19965</v>
      </c>
      <c r="F7" s="70">
        <f>連BS!F36</f>
        <v>23132</v>
      </c>
      <c r="G7" s="70">
        <f>連BS!G36</f>
        <v>26506</v>
      </c>
      <c r="H7" s="70">
        <f>連BS!H36</f>
        <v>25066</v>
      </c>
      <c r="I7" s="70">
        <f>連BS!I36</f>
        <v>26595</v>
      </c>
      <c r="J7" s="70">
        <f>連BS!J36</f>
        <v>25638</v>
      </c>
      <c r="K7" s="70">
        <f>連BS!K36</f>
        <v>23312</v>
      </c>
      <c r="L7" s="70">
        <f>連BS!L36</f>
        <v>22283</v>
      </c>
      <c r="M7" s="71">
        <f>連BS!M36</f>
        <v>20945</v>
      </c>
    </row>
    <row r="8" spans="1:14" s="427" customFormat="1" ht="22.5" hidden="1" customHeight="1" x14ac:dyDescent="0.2">
      <c r="A8" s="450"/>
      <c r="B8" s="450"/>
      <c r="C8" s="450"/>
      <c r="D8" s="451">
        <f>ROUNDDOWN(個PL!D34,0)</f>
        <v>0</v>
      </c>
      <c r="E8" s="451">
        <f>ROUNDDOWN(個PL!E34,0)</f>
        <v>0</v>
      </c>
      <c r="F8" s="451">
        <f>ROUNDDOWN(個PL!F34,0)</f>
        <v>0</v>
      </c>
      <c r="G8" s="451">
        <f>ROUNDDOWN(個PL!G34,0)</f>
        <v>0</v>
      </c>
      <c r="H8" s="451">
        <f>ROUNDDOWN(個PL!H34,0)</f>
        <v>0</v>
      </c>
      <c r="I8" s="451">
        <f>ROUNDDOWN(個PL!I34,0)</f>
        <v>0</v>
      </c>
      <c r="J8" s="451">
        <f>ROUNDDOWN(個PL!J34,0)</f>
        <v>0</v>
      </c>
      <c r="K8" s="451">
        <f>ROUNDDOWN(個PL!K34,0)</f>
        <v>0</v>
      </c>
      <c r="L8" s="451">
        <f>ROUNDDOWN(個PL!L34,0)</f>
        <v>0</v>
      </c>
      <c r="M8" s="452">
        <f>ROUNDDOWN(個PL!M34,0)</f>
        <v>0</v>
      </c>
    </row>
    <row r="9" spans="1:14" s="37" customFormat="1" ht="22.5" customHeight="1" x14ac:dyDescent="0.2">
      <c r="A9" s="47" t="s">
        <v>158</v>
      </c>
      <c r="B9" s="47"/>
      <c r="C9" s="47" t="s">
        <v>135</v>
      </c>
      <c r="D9" s="68">
        <f>'連BS-2'!D16</f>
        <v>5214</v>
      </c>
      <c r="E9" s="68">
        <f>'連BS-2'!E16</f>
        <v>4625</v>
      </c>
      <c r="F9" s="68">
        <f>'連BS-2'!F16</f>
        <v>6387</v>
      </c>
      <c r="G9" s="68">
        <f>'連BS-2'!G16</f>
        <v>8867</v>
      </c>
      <c r="H9" s="68">
        <f>'連BS-2'!H16</f>
        <v>6703</v>
      </c>
      <c r="I9" s="68">
        <f>'連BS-2'!I16</f>
        <v>7540</v>
      </c>
      <c r="J9" s="68">
        <f>'連BS-2'!J16</f>
        <v>12355</v>
      </c>
      <c r="K9" s="68">
        <f>'連BS-2'!K16</f>
        <v>16774</v>
      </c>
      <c r="L9" s="68">
        <f>'連BS-2'!L16</f>
        <v>8623</v>
      </c>
      <c r="M9" s="69">
        <f>'連BS-2'!M16</f>
        <v>8242</v>
      </c>
    </row>
    <row r="10" spans="1:14" s="427" customFormat="1" ht="22.5" hidden="1" customHeight="1" x14ac:dyDescent="0.2">
      <c r="A10" s="423"/>
      <c r="B10" s="423"/>
      <c r="C10" s="423"/>
      <c r="D10" s="425">
        <f>ROUNDDOWN(個PL!D36,0)</f>
        <v>0</v>
      </c>
      <c r="E10" s="425">
        <f>ROUNDDOWN(個PL!E36,0)</f>
        <v>0</v>
      </c>
      <c r="F10" s="425">
        <f>ROUNDDOWN(個PL!F36,0)</f>
        <v>0</v>
      </c>
      <c r="G10" s="425">
        <f>ROUNDDOWN(個PL!G36,0)</f>
        <v>0</v>
      </c>
      <c r="H10" s="425">
        <f>ROUNDDOWN(個PL!H36,0)</f>
        <v>0</v>
      </c>
      <c r="I10" s="425">
        <f>ROUNDDOWN(個PL!I36,0)</f>
        <v>0</v>
      </c>
      <c r="J10" s="425">
        <f>ROUNDDOWN(個PL!J36,0)</f>
        <v>0</v>
      </c>
      <c r="K10" s="425">
        <f>ROUNDDOWN(個PL!K36,0)</f>
        <v>0</v>
      </c>
      <c r="L10" s="425">
        <f>ROUNDDOWN(個PL!L36,0)</f>
        <v>0</v>
      </c>
      <c r="M10" s="426">
        <f>ROUNDDOWN(個PL!M36,0)</f>
        <v>0</v>
      </c>
    </row>
    <row r="11" spans="1:14" s="37" customFormat="1" ht="22.5" customHeight="1" x14ac:dyDescent="0.2">
      <c r="A11" s="47" t="s">
        <v>249</v>
      </c>
      <c r="B11" s="47"/>
      <c r="C11" s="47" t="s">
        <v>276</v>
      </c>
      <c r="D11" s="68">
        <f>'連BS-2'!D49</f>
        <v>12658</v>
      </c>
      <c r="E11" s="68">
        <f>'連BS-2'!E49</f>
        <v>13194</v>
      </c>
      <c r="F11" s="68">
        <f>'連BS-2'!F49</f>
        <v>14020</v>
      </c>
      <c r="G11" s="68">
        <f>'連BS-2'!G49</f>
        <v>14961</v>
      </c>
      <c r="H11" s="68">
        <f>'連BS-2'!H49</f>
        <v>16160</v>
      </c>
      <c r="I11" s="68">
        <f>'連BS-2'!I49</f>
        <v>16582</v>
      </c>
      <c r="J11" s="68">
        <f>'連BS-2'!J49</f>
        <v>11299</v>
      </c>
      <c r="K11" s="68">
        <f>'連BS-2'!K49</f>
        <v>4971</v>
      </c>
      <c r="L11" s="68">
        <f>'連BS-2'!L49</f>
        <v>7446</v>
      </c>
      <c r="M11" s="69">
        <f>'連BS-2'!M49</f>
        <v>11527</v>
      </c>
    </row>
    <row r="12" spans="1:14" s="427" customFormat="1" ht="22.5" hidden="1" customHeight="1" x14ac:dyDescent="0.2">
      <c r="A12" s="450"/>
      <c r="B12" s="450"/>
      <c r="C12" s="450"/>
      <c r="D12" s="451">
        <f>ROUNDDOWN(個PL!D38,0)</f>
        <v>0</v>
      </c>
      <c r="E12" s="451">
        <f>ROUNDDOWN(個PL!E38,0)</f>
        <v>0</v>
      </c>
      <c r="F12" s="451">
        <f>ROUNDDOWN(個PL!F38,0)</f>
        <v>0</v>
      </c>
      <c r="G12" s="451">
        <f>ROUNDDOWN(個PL!G38,0)</f>
        <v>0</v>
      </c>
      <c r="H12" s="451">
        <f>ROUNDDOWN(個PL!H38,0)</f>
        <v>0</v>
      </c>
      <c r="I12" s="451">
        <f>ROUNDDOWN(個PL!I38,0)</f>
        <v>0</v>
      </c>
      <c r="J12" s="451">
        <f>ROUNDDOWN(個PL!J38,0)</f>
        <v>0</v>
      </c>
      <c r="K12" s="451">
        <f>ROUNDDOWN(個PL!K38,0)</f>
        <v>0</v>
      </c>
      <c r="L12" s="451">
        <f>ROUNDDOWN(個PL!L38,0)</f>
        <v>0</v>
      </c>
      <c r="M12" s="452">
        <f>ROUNDDOWN(個PL!M38,0)</f>
        <v>0</v>
      </c>
    </row>
    <row r="13" spans="1:14" s="37" customFormat="1" ht="22.5" customHeight="1" x14ac:dyDescent="0.2">
      <c r="A13" s="47" t="s">
        <v>106</v>
      </c>
      <c r="B13" s="47"/>
      <c r="C13" s="47" t="s">
        <v>128</v>
      </c>
      <c r="D13" s="68">
        <f>連BS!D16</f>
        <v>13087</v>
      </c>
      <c r="E13" s="68">
        <f>連BS!E16</f>
        <v>12359</v>
      </c>
      <c r="F13" s="68">
        <f>連BS!F16</f>
        <v>12550</v>
      </c>
      <c r="G13" s="68">
        <f>連BS!G16</f>
        <v>14534</v>
      </c>
      <c r="H13" s="68">
        <f>連BS!H16</f>
        <v>13508</v>
      </c>
      <c r="I13" s="68">
        <f>連BS!I16</f>
        <v>15464</v>
      </c>
      <c r="J13" s="68">
        <f>連BS!J16</f>
        <v>13342</v>
      </c>
      <c r="K13" s="68">
        <f>連BS!K16</f>
        <v>11337</v>
      </c>
      <c r="L13" s="68">
        <f>連BS!L16</f>
        <v>12550</v>
      </c>
      <c r="M13" s="69">
        <f>連BS!M16</f>
        <v>11931</v>
      </c>
    </row>
    <row r="14" spans="1:14" s="427" customFormat="1" ht="22.5" hidden="1" customHeight="1" x14ac:dyDescent="0.2">
      <c r="A14" s="423"/>
      <c r="B14" s="423"/>
      <c r="C14" s="423"/>
      <c r="D14" s="425">
        <f>ROUNDDOWN(個PL!D31,0)</f>
        <v>0</v>
      </c>
      <c r="E14" s="425">
        <f>ROUNDDOWN(個PL!E31,0)</f>
        <v>0</v>
      </c>
      <c r="F14" s="425">
        <f>ROUNDDOWN(個PL!F31,0)</f>
        <v>0</v>
      </c>
      <c r="G14" s="425">
        <f>ROUNDDOWN(個PL!G31,0)</f>
        <v>0</v>
      </c>
      <c r="H14" s="425">
        <f>ROUNDDOWN(個PL!H31,0)</f>
        <v>0</v>
      </c>
      <c r="I14" s="425">
        <f>ROUNDDOWN(個PL!I31,0)</f>
        <v>0</v>
      </c>
      <c r="J14" s="425">
        <f>ROUNDDOWN(個PL!J31,0)</f>
        <v>0</v>
      </c>
      <c r="K14" s="425">
        <f>ROUNDDOWN(個PL!K31,0)</f>
        <v>0</v>
      </c>
      <c r="L14" s="425">
        <f>ROUNDDOWN(個PL!L31,0)</f>
        <v>0</v>
      </c>
      <c r="M14" s="426">
        <f>ROUNDDOWN(個PL!M31,0)</f>
        <v>0</v>
      </c>
    </row>
    <row r="15" spans="1:14" s="37" customFormat="1" ht="22.5" customHeight="1" x14ac:dyDescent="0.2">
      <c r="A15" s="442" t="s">
        <v>126</v>
      </c>
      <c r="B15" s="442"/>
      <c r="C15" s="442" t="s">
        <v>209</v>
      </c>
      <c r="D15" s="444">
        <f>連BS!D35</f>
        <v>6643</v>
      </c>
      <c r="E15" s="444">
        <f>連BS!E35</f>
        <v>7606</v>
      </c>
      <c r="F15" s="444">
        <f>連BS!F35</f>
        <v>10582</v>
      </c>
      <c r="G15" s="444">
        <f>連BS!G35</f>
        <v>11972</v>
      </c>
      <c r="H15" s="444">
        <f>連BS!H35</f>
        <v>11558</v>
      </c>
      <c r="I15" s="444">
        <f>連BS!I35</f>
        <v>11131</v>
      </c>
      <c r="J15" s="444">
        <f>連BS!J35</f>
        <v>12296</v>
      </c>
      <c r="K15" s="444">
        <f>連BS!K35</f>
        <v>11974</v>
      </c>
      <c r="L15" s="444">
        <f>連BS!L35</f>
        <v>9733</v>
      </c>
      <c r="M15" s="445">
        <f>連BS!M35</f>
        <v>9014</v>
      </c>
    </row>
    <row r="16" spans="1:14" s="427" customFormat="1" ht="22.5" hidden="1" customHeight="1" x14ac:dyDescent="0.2">
      <c r="A16" s="429"/>
      <c r="B16" s="429"/>
      <c r="C16" s="429"/>
      <c r="D16" s="431">
        <f>ROUNDDOWN(個PL!D33,0)</f>
        <v>0</v>
      </c>
      <c r="E16" s="431">
        <f>ROUNDDOWN(個PL!E33,0)</f>
        <v>0</v>
      </c>
      <c r="F16" s="431">
        <f>ROUNDDOWN(個PL!F33,0)</f>
        <v>0</v>
      </c>
      <c r="G16" s="431">
        <f>ROUNDDOWN(個PL!G33,0)</f>
        <v>0</v>
      </c>
      <c r="H16" s="431">
        <f>ROUNDDOWN(個PL!H33,0)</f>
        <v>0</v>
      </c>
      <c r="I16" s="431">
        <f>ROUNDDOWN(個PL!I33,0)</f>
        <v>0</v>
      </c>
      <c r="J16" s="431">
        <f>ROUNDDOWN(個PL!J33,0)</f>
        <v>0</v>
      </c>
      <c r="K16" s="431">
        <f>ROUNDDOWN(個PL!K33,0)</f>
        <v>0</v>
      </c>
      <c r="L16" s="431">
        <f>ROUNDDOWN(個PL!L33,0)</f>
        <v>0</v>
      </c>
      <c r="M16" s="432">
        <f>ROUNDDOWN(個PL!M33,0)</f>
        <v>0</v>
      </c>
    </row>
    <row r="17" spans="1:13" s="19" customFormat="1" ht="10.5" customHeight="1" x14ac:dyDescent="0.2">
      <c r="A17" s="40"/>
      <c r="B17" s="52" t="s">
        <v>79</v>
      </c>
      <c r="C17" s="40"/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1:13" s="19" customFormat="1" ht="9.75" customHeight="1" x14ac:dyDescent="0.2">
      <c r="A18" s="9"/>
      <c r="B18" s="9"/>
      <c r="C18" s="21"/>
      <c r="D18" s="53"/>
      <c r="E18" s="53"/>
      <c r="F18" s="53"/>
      <c r="G18" s="53"/>
      <c r="H18" s="45"/>
      <c r="I18" s="45"/>
      <c r="J18" s="45"/>
      <c r="K18" s="45"/>
      <c r="L18" s="45"/>
      <c r="M18" s="45" t="s">
        <v>63</v>
      </c>
    </row>
    <row r="19" spans="1:13" s="37" customFormat="1" ht="15" customHeight="1" x14ac:dyDescent="0.2">
      <c r="A19" s="202" t="s">
        <v>39</v>
      </c>
      <c r="B19" s="202"/>
      <c r="C19" s="203" t="s">
        <v>88</v>
      </c>
      <c r="D19" s="204"/>
      <c r="E19" s="204"/>
      <c r="F19" s="204"/>
      <c r="G19" s="204"/>
      <c r="H19" s="204"/>
      <c r="I19" s="204"/>
      <c r="J19" s="204"/>
      <c r="K19" s="204"/>
      <c r="L19" s="204"/>
      <c r="M19" s="205"/>
    </row>
    <row r="20" spans="1:13" s="37" customFormat="1" ht="22.5" customHeight="1" x14ac:dyDescent="0.2">
      <c r="A20" s="438" t="s">
        <v>261</v>
      </c>
      <c r="B20" s="438"/>
      <c r="C20" s="438" t="s">
        <v>89</v>
      </c>
      <c r="D20" s="457">
        <f>連BS!D42/'連BS-2'!D57</f>
        <v>2.509758058299048</v>
      </c>
      <c r="E20" s="457">
        <f>連BS!E42/'連BS-2'!E57</f>
        <v>2.6721630614165628</v>
      </c>
      <c r="F20" s="457">
        <f>連BS!F42/'連BS-2'!F57</f>
        <v>1.9649481209328223</v>
      </c>
      <c r="G20" s="457">
        <f>連BS!G42/'連BS-2'!G57</f>
        <v>1.6390113475387402</v>
      </c>
      <c r="H20" s="457">
        <f>連BS!H42/'連BS-2'!H57</f>
        <v>2.0150905978866804</v>
      </c>
      <c r="I20" s="457">
        <f>連BS!I42/'連BS-2'!I57</f>
        <v>2.0508398130798735</v>
      </c>
      <c r="J20" s="457">
        <f>連BS!J42/'連BS-2'!J57</f>
        <v>1.0798886833855266</v>
      </c>
      <c r="K20" s="457">
        <f>連BS!K42/'連BS-2'!K57</f>
        <v>0.67591783090412805</v>
      </c>
      <c r="L20" s="457">
        <f>連BS!L42/'連BS-2'!L57</f>
        <v>1.4553870455974163</v>
      </c>
      <c r="M20" s="458">
        <f>連BS!M42/'連BS-2'!M57</f>
        <v>1.4474481771688867</v>
      </c>
    </row>
    <row r="21" spans="1:13" s="427" customFormat="1" ht="22.5" hidden="1" customHeight="1" x14ac:dyDescent="0.2">
      <c r="A21" s="423"/>
      <c r="B21" s="423"/>
      <c r="C21" s="423"/>
      <c r="D21" s="433" t="e">
        <f>個PL!D31/個PL!D36</f>
        <v>#DIV/0!</v>
      </c>
      <c r="E21" s="433" t="e">
        <f>個PL!E31/個PL!E36</f>
        <v>#DIV/0!</v>
      </c>
      <c r="F21" s="433" t="e">
        <f>個PL!F31/個PL!F36</f>
        <v>#DIV/0!</v>
      </c>
      <c r="G21" s="433" t="e">
        <f>個PL!G31/個PL!G36</f>
        <v>#DIV/0!</v>
      </c>
      <c r="H21" s="433" t="e">
        <f>個PL!H31/個PL!H36</f>
        <v>#DIV/0!</v>
      </c>
      <c r="I21" s="433" t="e">
        <f>個PL!I31/個PL!I36</f>
        <v>#DIV/0!</v>
      </c>
      <c r="J21" s="433" t="e">
        <f>個PL!J31/個PL!J36</f>
        <v>#DIV/0!</v>
      </c>
      <c r="K21" s="433" t="e">
        <f>個PL!K31/個PL!K36</f>
        <v>#DIV/0!</v>
      </c>
      <c r="L21" s="433" t="e">
        <f>個PL!L31/個PL!L36</f>
        <v>#DIV/0!</v>
      </c>
      <c r="M21" s="434" t="e">
        <f>個PL!M31/個PL!M36</f>
        <v>#DIV/0!</v>
      </c>
    </row>
    <row r="22" spans="1:13" s="19" customFormat="1" ht="22.5" customHeight="1" x14ac:dyDescent="0.2">
      <c r="A22" s="40" t="s">
        <v>262</v>
      </c>
      <c r="B22" s="40"/>
      <c r="C22" s="40" t="s">
        <v>90</v>
      </c>
      <c r="D22" s="225">
        <f>連BS!D43/'連BS-2'!D59</f>
        <v>0.52482503986008555</v>
      </c>
      <c r="E22" s="225">
        <f>連BS!E43/'連BS-2'!E59</f>
        <v>0.57650677583489551</v>
      </c>
      <c r="F22" s="225">
        <f>連BS!F43/'連BS-2'!F59</f>
        <v>0.7547929867940647</v>
      </c>
      <c r="G22" s="225">
        <f>連BS!G43/'連BS-2'!G59</f>
        <v>0.80020361363770909</v>
      </c>
      <c r="H22" s="225">
        <f>連BS!H43/'連BS-2'!H59</f>
        <v>0.71522252249085794</v>
      </c>
      <c r="I22" s="225">
        <f>連BS!I43/'連BS-2'!I59</f>
        <v>0.67128293399261973</v>
      </c>
      <c r="J22" s="225">
        <f>連BS!J43/'連BS-2'!J59</f>
        <v>1.0882884729449085</v>
      </c>
      <c r="K22" s="225">
        <f>連BS!K43/'連BS-2'!K59</f>
        <v>2.4084037419689102</v>
      </c>
      <c r="L22" s="225">
        <f>連BS!L43/'連BS-2'!L59</f>
        <v>1.3070960898959456</v>
      </c>
      <c r="M22" s="226">
        <f>連BS!M43/'連BS-2'!M59</f>
        <v>0.7820353310713416</v>
      </c>
    </row>
    <row r="23" spans="1:13" s="427" customFormat="1" ht="22.5" hidden="1" customHeight="1" x14ac:dyDescent="0.2">
      <c r="A23" s="450"/>
      <c r="B23" s="450"/>
      <c r="C23" s="450"/>
      <c r="D23" s="453" t="e">
        <f>個PL!D33/個PL!D38</f>
        <v>#DIV/0!</v>
      </c>
      <c r="E23" s="453" t="e">
        <f>個PL!E33/個PL!E38</f>
        <v>#DIV/0!</v>
      </c>
      <c r="F23" s="453" t="e">
        <f>個PL!F33/個PL!F38</f>
        <v>#DIV/0!</v>
      </c>
      <c r="G23" s="453" t="e">
        <f>個PL!G33/個PL!G38</f>
        <v>#DIV/0!</v>
      </c>
      <c r="H23" s="453" t="e">
        <f>個PL!H33/個PL!H38</f>
        <v>#DIV/0!</v>
      </c>
      <c r="I23" s="453" t="e">
        <f>個PL!I33/個PL!I38</f>
        <v>#DIV/0!</v>
      </c>
      <c r="J23" s="453" t="e">
        <f>個PL!J33/個PL!J38</f>
        <v>#DIV/0!</v>
      </c>
      <c r="K23" s="453" t="e">
        <f>個PL!K33/個PL!K38</f>
        <v>#DIV/0!</v>
      </c>
      <c r="L23" s="453" t="e">
        <f>個PL!L33/個PL!L38</f>
        <v>#DIV/0!</v>
      </c>
      <c r="M23" s="454" t="e">
        <f>個PL!M33/個PL!M38</f>
        <v>#DIV/0!</v>
      </c>
    </row>
    <row r="24" spans="1:13" s="19" customFormat="1" ht="22.5" customHeight="1" x14ac:dyDescent="0.2">
      <c r="A24" s="42" t="s">
        <v>250</v>
      </c>
      <c r="B24" s="42"/>
      <c r="C24" s="42" t="s">
        <v>91</v>
      </c>
      <c r="D24" s="218">
        <f>(連BS!D44-'連BS-2'!D59)/'連BS-2'!D59</f>
        <v>0.55873735762590471</v>
      </c>
      <c r="E24" s="218">
        <f>(連BS!E44-'連BS-2'!E59)/'連BS-2'!E59</f>
        <v>0.51321042433805775</v>
      </c>
      <c r="F24" s="218">
        <f>(連BS!F44-'連BS-2'!F59)/'連BS-2'!F59</f>
        <v>0.64991290985310302</v>
      </c>
      <c r="G24" s="218">
        <f>(連BS!G44-'連BS-2'!G59)/'連BS-2'!G59</f>
        <v>0.77167191528177004</v>
      </c>
      <c r="H24" s="218">
        <f>(連BS!H44-'連BS-2'!H59)/'連BS-2'!H59</f>
        <v>0.55111549605627219</v>
      </c>
      <c r="I24" s="218">
        <f>(連BS!I44-'連BS-2'!I59)/'連BS-2'!I59</f>
        <v>0.60386688925644127</v>
      </c>
      <c r="J24" s="218">
        <f>(連BS!J44-'連BS-2'!J59)/'連BS-2'!J59</f>
        <v>1.2690768383608226</v>
      </c>
      <c r="K24" s="218">
        <f>(連BS!K44-'連BS-2'!K59)/'連BS-2'!K59</f>
        <v>3.6887949704822756</v>
      </c>
      <c r="L24" s="218">
        <f>(連BS!L44-'連BS-2'!L59)/'連BS-2'!L59</f>
        <v>1.9925671790196955</v>
      </c>
      <c r="M24" s="219">
        <f>(連BS!M44-'連BS-2'!M59)/'連BS-2'!M59</f>
        <v>0.81707006252285885</v>
      </c>
    </row>
    <row r="25" spans="1:13" s="427" customFormat="1" ht="22.5" hidden="1" customHeight="1" x14ac:dyDescent="0.2">
      <c r="A25" s="450"/>
      <c r="B25" s="450"/>
      <c r="C25" s="450"/>
      <c r="D25" s="453" t="e">
        <f>(個PL!D34-個PL!D38)/個PL!D38</f>
        <v>#DIV/0!</v>
      </c>
      <c r="E25" s="453" t="e">
        <f>(個PL!E34-個PL!E38)/個PL!E38</f>
        <v>#DIV/0!</v>
      </c>
      <c r="F25" s="453" t="e">
        <f>(個PL!F34-個PL!F38)/個PL!F38</f>
        <v>#DIV/0!</v>
      </c>
      <c r="G25" s="453" t="e">
        <f>(個PL!G34-個PL!G38)/個PL!G38</f>
        <v>#DIV/0!</v>
      </c>
      <c r="H25" s="453" t="e">
        <f>(個PL!H34-個PL!H38)/個PL!H38</f>
        <v>#DIV/0!</v>
      </c>
      <c r="I25" s="453" t="e">
        <f>(個PL!I34-個PL!I38)/個PL!I38</f>
        <v>#DIV/0!</v>
      </c>
      <c r="J25" s="453" t="e">
        <f>(個PL!J34-個PL!J38)/個PL!J38</f>
        <v>#DIV/0!</v>
      </c>
      <c r="K25" s="453" t="e">
        <f>(個PL!K34-個PL!K38)/個PL!K38</f>
        <v>#DIV/0!</v>
      </c>
      <c r="L25" s="453" t="e">
        <f>(個PL!L34-個PL!L38)/個PL!L38</f>
        <v>#DIV/0!</v>
      </c>
      <c r="M25" s="454" t="e">
        <f>(個PL!M34-個PL!M38)/個PL!M38</f>
        <v>#DIV/0!</v>
      </c>
    </row>
    <row r="26" spans="1:13" s="37" customFormat="1" ht="22.5" customHeight="1" x14ac:dyDescent="0.2">
      <c r="A26" s="442" t="s">
        <v>251</v>
      </c>
      <c r="B26" s="442"/>
      <c r="C26" s="442" t="s">
        <v>81</v>
      </c>
      <c r="D26" s="455">
        <f>'連BS-2'!D59/連BS!D44</f>
        <v>0.64154489857296337</v>
      </c>
      <c r="E26" s="455">
        <f>'連BS-2'!E59/連BS!E44</f>
        <v>0.66084662378495196</v>
      </c>
      <c r="F26" s="455">
        <f>'連BS-2'!F59/連BS!F44</f>
        <v>0.60609259678381033</v>
      </c>
      <c r="G26" s="455">
        <f>'連BS-2'!G59/連BS!G44</f>
        <v>0.56443859123937068</v>
      </c>
      <c r="H26" s="455">
        <f>'連BS-2'!H59/連BS!H44</f>
        <v>0.64469731786092699</v>
      </c>
      <c r="I26" s="455">
        <f>'連BS-2'!I59/連BS!I44</f>
        <v>0.62349313817657503</v>
      </c>
      <c r="J26" s="455">
        <f>'連BS-2'!J59/連BS!J44</f>
        <v>0.44070786105348392</v>
      </c>
      <c r="K26" s="455">
        <f>'連BS-2'!K59/連BS!K44</f>
        <v>0.21327441406488776</v>
      </c>
      <c r="L26" s="455">
        <f>'連BS-2'!L59/連BS!L44</f>
        <v>0.33416125359216825</v>
      </c>
      <c r="M26" s="456">
        <f>'連BS-2'!M59/連BS!M44</f>
        <v>0.55033651185226107</v>
      </c>
    </row>
    <row r="27" spans="1:13" s="427" customFormat="1" ht="22.5" hidden="1" customHeight="1" x14ac:dyDescent="0.2">
      <c r="A27" s="429"/>
      <c r="B27" s="429"/>
      <c r="C27" s="429"/>
      <c r="D27" s="436" t="e">
        <f>個PL!D38/個PL!D34</f>
        <v>#DIV/0!</v>
      </c>
      <c r="E27" s="436" t="e">
        <f>個PL!E38/個PL!E34</f>
        <v>#DIV/0!</v>
      </c>
      <c r="F27" s="436" t="e">
        <f>個PL!F38/個PL!F34</f>
        <v>#DIV/0!</v>
      </c>
      <c r="G27" s="436" t="e">
        <f>個PL!G38/個PL!G34</f>
        <v>#DIV/0!</v>
      </c>
      <c r="H27" s="436" t="e">
        <f>個PL!H38/個PL!H34</f>
        <v>#DIV/0!</v>
      </c>
      <c r="I27" s="436" t="e">
        <f>個PL!I38/個PL!I34</f>
        <v>#DIV/0!</v>
      </c>
      <c r="J27" s="436" t="e">
        <f>個PL!J38/個PL!J34</f>
        <v>#DIV/0!</v>
      </c>
      <c r="K27" s="436" t="e">
        <f>個PL!K38/個PL!K34</f>
        <v>#DIV/0!</v>
      </c>
      <c r="L27" s="436" t="e">
        <f>個PL!L38/個PL!L34</f>
        <v>#DIV/0!</v>
      </c>
      <c r="M27" s="437" t="e">
        <f>個PL!M38/個PL!M34</f>
        <v>#DIV/0!</v>
      </c>
    </row>
    <row r="28" spans="1:13" s="19" customFormat="1" ht="10.5" customHeight="1" x14ac:dyDescent="0.2">
      <c r="A28" s="40"/>
      <c r="B28" s="52" t="s">
        <v>80</v>
      </c>
      <c r="C28" s="40"/>
      <c r="D28" s="50"/>
      <c r="E28" s="50"/>
      <c r="F28" s="50"/>
      <c r="G28" s="50"/>
      <c r="H28" s="50"/>
      <c r="I28" s="51"/>
      <c r="J28" s="51"/>
      <c r="K28" s="51"/>
      <c r="L28" s="51"/>
      <c r="M28" s="51"/>
    </row>
    <row r="29" spans="1:13" s="19" customFormat="1" ht="10.5" customHeight="1" x14ac:dyDescent="0.2">
      <c r="A29" s="40"/>
      <c r="B29" s="52" t="s">
        <v>84</v>
      </c>
      <c r="C29" s="40"/>
      <c r="D29" s="50"/>
      <c r="E29" s="50"/>
      <c r="F29" s="50"/>
      <c r="G29" s="50"/>
      <c r="H29" s="50"/>
      <c r="I29" s="51"/>
      <c r="J29" s="51"/>
      <c r="K29" s="51"/>
      <c r="L29" s="51"/>
      <c r="M29" s="51"/>
    </row>
    <row r="30" spans="1:13" s="19" customFormat="1" ht="10.5" customHeight="1" x14ac:dyDescent="0.2">
      <c r="A30" s="40"/>
      <c r="B30" s="52" t="s">
        <v>82</v>
      </c>
      <c r="C30" s="40"/>
      <c r="D30" s="50"/>
      <c r="E30" s="50"/>
      <c r="F30" s="50"/>
      <c r="G30" s="50"/>
      <c r="H30" s="50"/>
      <c r="I30" s="51"/>
      <c r="J30" s="51"/>
      <c r="K30" s="51"/>
      <c r="L30" s="51"/>
      <c r="M30" s="51"/>
    </row>
    <row r="31" spans="1:13" s="19" customFormat="1" ht="10.5" customHeight="1" x14ac:dyDescent="0.2">
      <c r="A31" s="40"/>
      <c r="B31" s="52" t="s">
        <v>83</v>
      </c>
      <c r="C31" s="40"/>
      <c r="D31" s="50"/>
      <c r="E31" s="50"/>
      <c r="F31" s="50"/>
      <c r="G31" s="50"/>
      <c r="H31" s="50"/>
      <c r="I31" s="51"/>
      <c r="J31" s="51"/>
      <c r="K31" s="51"/>
      <c r="L31" s="51"/>
      <c r="M31" s="51"/>
    </row>
    <row r="32" spans="1:13" s="39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6"/>
  <sheetViews>
    <sheetView showGridLines="0" zoomScaleNormal="100" zoomScaleSheetLayoutView="100" workbookViewId="0">
      <selection activeCell="I9" sqref="I9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11" width="10.6640625" style="33" customWidth="1"/>
    <col min="12" max="12" width="9.77734375" style="33" customWidth="1"/>
    <col min="13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280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2">
      <c r="A3" s="44"/>
      <c r="B3" s="14" t="s">
        <v>300</v>
      </c>
      <c r="C3" s="41"/>
      <c r="D3" s="14"/>
      <c r="E3" s="41"/>
      <c r="F3" s="41"/>
      <c r="G3" s="41"/>
      <c r="H3" s="41"/>
      <c r="I3" s="41"/>
      <c r="J3" s="41"/>
      <c r="K3" s="41"/>
      <c r="L3" s="16"/>
      <c r="M3" s="16"/>
      <c r="N3" s="16"/>
    </row>
    <row r="4" spans="1:14" s="37" customFormat="1" ht="9.6" x14ac:dyDescent="0.2">
      <c r="A4" s="36"/>
      <c r="B4" s="36"/>
      <c r="C4" s="36"/>
      <c r="D4" s="36"/>
      <c r="E4" s="36"/>
      <c r="F4" s="36"/>
      <c r="G4" s="36"/>
      <c r="H4" s="36"/>
      <c r="I4" s="67"/>
      <c r="J4" s="67"/>
      <c r="K4" s="67"/>
      <c r="L4" s="67"/>
      <c r="M4" s="67"/>
      <c r="N4" s="67" t="s">
        <v>76</v>
      </c>
    </row>
    <row r="5" spans="1:14" s="37" customFormat="1" ht="19.2" x14ac:dyDescent="0.2">
      <c r="A5" s="46"/>
      <c r="B5" s="46"/>
      <c r="C5" s="46"/>
      <c r="D5" s="138">
        <f>連PL!D5</f>
        <v>2009</v>
      </c>
      <c r="E5" s="138">
        <f>連PL!E5</f>
        <v>2010</v>
      </c>
      <c r="F5" s="138">
        <f>連PL!F5</f>
        <v>2011</v>
      </c>
      <c r="G5" s="138">
        <f>連PL!G5</f>
        <v>2012</v>
      </c>
      <c r="H5" s="138">
        <f>連PL!H5</f>
        <v>2013</v>
      </c>
      <c r="I5" s="138">
        <f>連PL!I5</f>
        <v>2014</v>
      </c>
      <c r="J5" s="138">
        <f>連PL!J5</f>
        <v>2015</v>
      </c>
      <c r="K5" s="138">
        <f>連PL!K5</f>
        <v>2016</v>
      </c>
      <c r="L5" s="138">
        <f>連PL!L5</f>
        <v>2017</v>
      </c>
      <c r="M5" s="139">
        <f>連PL!M5</f>
        <v>2018</v>
      </c>
      <c r="N5" s="627" t="str">
        <f>連PL!N5</f>
        <v>2019
(予)</v>
      </c>
    </row>
    <row r="6" spans="1:14" s="37" customFormat="1" ht="15" customHeight="1" x14ac:dyDescent="0.2">
      <c r="A6" s="202" t="s">
        <v>252</v>
      </c>
      <c r="B6" s="202"/>
      <c r="C6" s="203" t="s">
        <v>92</v>
      </c>
      <c r="D6" s="204"/>
      <c r="E6" s="204"/>
      <c r="F6" s="204"/>
      <c r="G6" s="204"/>
      <c r="H6" s="204"/>
      <c r="I6" s="204"/>
      <c r="J6" s="204"/>
      <c r="K6" s="204"/>
      <c r="L6" s="204"/>
      <c r="M6" s="205"/>
      <c r="N6" s="205"/>
    </row>
    <row r="7" spans="1:14" s="37" customFormat="1" ht="22.5" customHeight="1" x14ac:dyDescent="0.2">
      <c r="A7" s="46" t="s">
        <v>196</v>
      </c>
      <c r="B7" s="46"/>
      <c r="C7" s="49" t="s">
        <v>93</v>
      </c>
      <c r="D7" s="50">
        <f>連PL!D29/投資!D32</f>
        <v>1.3192314115931512</v>
      </c>
      <c r="E7" s="50">
        <f>連PL!E29/投資!E32</f>
        <v>1.3163452736781875</v>
      </c>
      <c r="F7" s="50">
        <f>連PL!F29/投資!F32</f>
        <v>1.2986230867177457</v>
      </c>
      <c r="G7" s="50">
        <f>連PL!G29/投資!G32</f>
        <v>1.3136410941391083</v>
      </c>
      <c r="H7" s="50">
        <f>連PL!H29/投資!H32</f>
        <v>1.1358658323903181</v>
      </c>
      <c r="I7" s="50">
        <f>連PL!I29/投資!I32</f>
        <v>1.2581903783595052</v>
      </c>
      <c r="J7" s="50">
        <f>連PL!J29/投資!J32</f>
        <v>1.1672393654282411</v>
      </c>
      <c r="K7" s="50">
        <f>連PL!K29/投資!K32</f>
        <v>1.2172425477486484</v>
      </c>
      <c r="L7" s="50">
        <f>連PL!L29/投資!L32</f>
        <v>1.3608546102107693</v>
      </c>
      <c r="M7" s="51">
        <f>連PL!M29/投資!M32</f>
        <v>1.4061551905360108</v>
      </c>
      <c r="N7" s="316"/>
    </row>
    <row r="8" spans="1:14" s="427" customFormat="1" ht="22.5" hidden="1" customHeight="1" x14ac:dyDescent="0.2">
      <c r="A8" s="423"/>
      <c r="B8" s="423"/>
      <c r="C8" s="424"/>
      <c r="D8" s="459" t="e">
        <f>個PL!D24/投資!D36</f>
        <v>#DIV/0!</v>
      </c>
      <c r="E8" s="459" t="e">
        <f>個PL!E24/投資!E36</f>
        <v>#DIV/0!</v>
      </c>
      <c r="F8" s="459" t="e">
        <f>個PL!F24/投資!F36</f>
        <v>#DIV/0!</v>
      </c>
      <c r="G8" s="459" t="e">
        <f>個PL!G24/投資!G36</f>
        <v>#DIV/0!</v>
      </c>
      <c r="H8" s="459" t="e">
        <f>個PL!H24/投資!H36</f>
        <v>#DIV/0!</v>
      </c>
      <c r="I8" s="459" t="e">
        <f>個PL!I24/投資!I36</f>
        <v>#DIV/0!</v>
      </c>
      <c r="J8" s="459" t="e">
        <f>個PL!J24/投資!J36</f>
        <v>#DIV/0!</v>
      </c>
      <c r="K8" s="459" t="e">
        <f>個PL!K24/投資!K36</f>
        <v>#DIV/0!</v>
      </c>
      <c r="L8" s="459" t="e">
        <f>個PL!L24/投資!L36</f>
        <v>#DIV/0!</v>
      </c>
      <c r="M8" s="460" t="e">
        <f>個PL!M24/投資!M36</f>
        <v>#DIV/0!</v>
      </c>
      <c r="N8" s="460"/>
    </row>
    <row r="9" spans="1:14" s="37" customFormat="1" ht="22.5" customHeight="1" x14ac:dyDescent="0.2">
      <c r="A9" s="442" t="s">
        <v>327</v>
      </c>
      <c r="B9" s="464"/>
      <c r="C9" s="443" t="s">
        <v>329</v>
      </c>
      <c r="D9" s="465">
        <f>連PL!D29/((連BS!C43+連BS!D43)/2)</f>
        <v>4.0579865854618751</v>
      </c>
      <c r="E9" s="465">
        <f>連PL!E29/((連BS!D43+連BS!E43)/2)</f>
        <v>3.6669869271005515</v>
      </c>
      <c r="F9" s="465">
        <f>連PL!F29/((連BS!E43+連BS!F43)/2)</f>
        <v>3.0770218390076618</v>
      </c>
      <c r="G9" s="465">
        <f>連PL!G29/((連BS!F43+連BS!G43)/2)</f>
        <v>2.8911091418755399</v>
      </c>
      <c r="H9" s="465">
        <f>連PL!H29/((連BS!G43+連BS!H43)/2)</f>
        <v>2.4895572047712862</v>
      </c>
      <c r="I9" s="465">
        <f>連PL!I29/((連BS!H43+連BS!I43)/2)</f>
        <v>2.8647896098785943</v>
      </c>
      <c r="J9" s="465">
        <f>連PL!J29/((連BS!I43+連BS!J43)/2)</f>
        <v>2.6024283924877643</v>
      </c>
      <c r="K9" s="465">
        <f>連PL!K29/((連BS!J43+連BS!K43)/2)</f>
        <v>2.4549826865360731</v>
      </c>
      <c r="L9" s="465">
        <f>連PL!L29/((連BS!K43+連BS!L43)/2)</f>
        <v>2.8584391607355584</v>
      </c>
      <c r="M9" s="510">
        <f>連PL!M29/((連BS!L43+連BS!M43)/2)</f>
        <v>3.2423742195478442</v>
      </c>
      <c r="N9" s="466"/>
    </row>
    <row r="10" spans="1:14" s="427" customFormat="1" ht="22.5" hidden="1" customHeight="1" x14ac:dyDescent="0.2">
      <c r="A10" s="429"/>
      <c r="B10" s="429"/>
      <c r="C10" s="430"/>
      <c r="D10" s="461" t="e">
        <f>個PL!D24/((個PL!C33+個PL!D33)/2)</f>
        <v>#DIV/0!</v>
      </c>
      <c r="E10" s="461" t="e">
        <f>個PL!E24/((個PL!D33+個PL!E33)/2)</f>
        <v>#DIV/0!</v>
      </c>
      <c r="F10" s="461" t="e">
        <f>個PL!F24/((個PL!E33+個PL!F33)/2)</f>
        <v>#DIV/0!</v>
      </c>
      <c r="G10" s="461" t="e">
        <f>個PL!G24/((個PL!F33+個PL!G33)/2)</f>
        <v>#DIV/0!</v>
      </c>
      <c r="H10" s="461" t="e">
        <f>個PL!H24/((個PL!G33+個PL!H33)/2)</f>
        <v>#DIV/0!</v>
      </c>
      <c r="I10" s="461" t="e">
        <f>個PL!I24/((個PL!H33+個PL!I33)/2)</f>
        <v>#DIV/0!</v>
      </c>
      <c r="J10" s="461" t="e">
        <f>個PL!J24/((個PL!I33+個PL!J33)/2)</f>
        <v>#DIV/0!</v>
      </c>
      <c r="K10" s="461" t="e">
        <f>個PL!K24/((個PL!J33+個PL!K33)/2)</f>
        <v>#DIV/0!</v>
      </c>
      <c r="L10" s="461" t="e">
        <f>個PL!L24/((個PL!K33+個PL!L33)/2)</f>
        <v>#DIV/0!</v>
      </c>
      <c r="M10" s="461" t="e">
        <f>個PL!M24/((個PL!L33+個PL!M33)/2)</f>
        <v>#DIV/0!</v>
      </c>
      <c r="N10" s="462"/>
    </row>
    <row r="11" spans="1:14" s="19" customFormat="1" ht="10.5" customHeight="1" x14ac:dyDescent="0.2">
      <c r="A11" s="40"/>
      <c r="B11" s="52" t="s">
        <v>77</v>
      </c>
      <c r="C11" s="4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51"/>
    </row>
    <row r="12" spans="1:14" s="19" customFormat="1" ht="10.5" customHeight="1" x14ac:dyDescent="0.2">
      <c r="A12" s="40"/>
      <c r="B12" s="52" t="s">
        <v>504</v>
      </c>
      <c r="C12" s="4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51"/>
    </row>
    <row r="13" spans="1:14" s="19" customFormat="1" ht="9.75" customHeight="1" x14ac:dyDescent="0.2">
      <c r="A13" s="9"/>
      <c r="B13" s="9"/>
      <c r="C13" s="21"/>
      <c r="D13" s="81"/>
      <c r="E13" s="81"/>
      <c r="F13" s="81"/>
      <c r="G13" s="53"/>
      <c r="H13" s="45"/>
      <c r="I13" s="45"/>
      <c r="J13" s="45"/>
      <c r="K13" s="45"/>
      <c r="L13" s="45"/>
      <c r="M13" s="45"/>
      <c r="N13" s="45" t="s">
        <v>63</v>
      </c>
    </row>
    <row r="14" spans="1:14" s="37" customFormat="1" ht="15" customHeight="1" x14ac:dyDescent="0.2">
      <c r="A14" s="202" t="s">
        <v>253</v>
      </c>
      <c r="B14" s="202"/>
      <c r="C14" s="203" t="s">
        <v>94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5"/>
      <c r="N14" s="205"/>
    </row>
    <row r="15" spans="1:14" s="37" customFormat="1" ht="22.5" customHeight="1" x14ac:dyDescent="0.2">
      <c r="A15" s="47" t="s">
        <v>185</v>
      </c>
      <c r="B15" s="47"/>
      <c r="C15" s="48" t="s">
        <v>95</v>
      </c>
      <c r="D15" s="216">
        <f>(連PL!D29/連PL!C29)-1</f>
        <v>6.1000210662439658E-2</v>
      </c>
      <c r="E15" s="216">
        <f>(連PL!E29/連PL!D29)-1</f>
        <v>4.5243218127996032E-2</v>
      </c>
      <c r="F15" s="216">
        <f>(連PL!F29/連PL!E29)-1</f>
        <v>7.1090798275670553E-2</v>
      </c>
      <c r="G15" s="216">
        <f>(連PL!G29/連PL!F29)-1</f>
        <v>0.16509135912675332</v>
      </c>
      <c r="H15" s="216">
        <f>(連PL!H29/連PL!G29)-1</f>
        <v>-0.1016466138151203</v>
      </c>
      <c r="I15" s="216">
        <f>(連PL!I29/連PL!H29)-1</f>
        <v>0.10960430481009587</v>
      </c>
      <c r="J15" s="216">
        <f>(連PL!J29/連PL!I29)-1</f>
        <v>-6.2009007398228677E-2</v>
      </c>
      <c r="K15" s="216">
        <f>(連PL!K29/連PL!J29)-1</f>
        <v>-2.2715712754015183E-2</v>
      </c>
      <c r="L15" s="216">
        <f>(連PL!L29/連PL!K29)-1</f>
        <v>4.1349029703192208E-2</v>
      </c>
      <c r="M15" s="217">
        <f>(連PL!M29/連PL!L29)-1</f>
        <v>-2.0339443154539949E-2</v>
      </c>
      <c r="N15" s="217">
        <f>(連PL!N29/連PL!L29)-1</f>
        <v>-0.2586550571618853</v>
      </c>
    </row>
    <row r="16" spans="1:14" s="427" customFormat="1" ht="22.5" hidden="1" customHeight="1" x14ac:dyDescent="0.2">
      <c r="A16" s="423"/>
      <c r="B16" s="423"/>
      <c r="C16" s="424"/>
      <c r="D16" s="216" t="e">
        <f>(連PL!C30/連PL!B30)-1</f>
        <v>#VALUE!</v>
      </c>
      <c r="E16" s="216">
        <f>(連PL!D30/連PL!C30)-1</f>
        <v>6.6296644801634663E-2</v>
      </c>
      <c r="F16" s="216">
        <f>(連PL!E30/連PL!D30)-1</f>
        <v>7.9017472349694362E-2</v>
      </c>
      <c r="G16" s="216">
        <f>(連PL!F30/連PL!E30)-1</f>
        <v>6.5828681282522394E-2</v>
      </c>
      <c r="H16" s="216">
        <f>(連PL!G30/連PL!F30)-1</f>
        <v>0.19551114717630247</v>
      </c>
      <c r="I16" s="216">
        <f>(連PL!H30/連PL!G30)-1</f>
        <v>-0.10960825153649367</v>
      </c>
      <c r="J16" s="216">
        <f>(連PL!I30/連PL!H30)-1</f>
        <v>8.3610880407104071E-2</v>
      </c>
      <c r="K16" s="216">
        <f>(連PL!J30/連PL!I30)-1</f>
        <v>0.20747021810010247</v>
      </c>
      <c r="L16" s="216">
        <f>(連PL!K30/連PL!J30)-1</f>
        <v>-0.28281888874737438</v>
      </c>
      <c r="M16" s="217">
        <f>(連PL!L30/連PL!K30)-1</f>
        <v>-1.9236405098337239E-2</v>
      </c>
      <c r="N16" s="434" t="e">
        <f>(個PL!N24/個PL!M24)-1</f>
        <v>#DIV/0!</v>
      </c>
    </row>
    <row r="17" spans="1:14" s="37" customFormat="1" ht="22.5" customHeight="1" x14ac:dyDescent="0.2">
      <c r="A17" s="47" t="s">
        <v>186</v>
      </c>
      <c r="B17" s="47"/>
      <c r="C17" s="48" t="s">
        <v>96</v>
      </c>
      <c r="D17" s="216">
        <f>(連PL!D33/連PL!C33)-1</f>
        <v>2.8485208979935006E-2</v>
      </c>
      <c r="E17" s="216">
        <f>(連PL!E33/連PL!D33)-1</f>
        <v>-3.1636550323980828E-2</v>
      </c>
      <c r="F17" s="216">
        <f>(連PL!F33/連PL!E33)-1</f>
        <v>0.18800788939504343</v>
      </c>
      <c r="G17" s="216">
        <f>(連PL!G33/連PL!F33)-1</f>
        <v>0.15312885560428291</v>
      </c>
      <c r="H17" s="216">
        <f>(連PL!H33/連PL!G33)-1</f>
        <v>-0.20111831162004812</v>
      </c>
      <c r="I17" s="216">
        <f>(連PL!I33/連PL!H33)-1</f>
        <v>0.22394414590209077</v>
      </c>
      <c r="J17" s="216">
        <f>(連PL!J33/連PL!I33)-1</f>
        <v>-2.2364919748383318</v>
      </c>
      <c r="K17" s="609" t="s">
        <v>379</v>
      </c>
      <c r="L17" s="216">
        <f>(連PL!L33/連PL!K33)-1</f>
        <v>0.26278663864308394</v>
      </c>
      <c r="M17" s="217">
        <f>(連PL!M33/連PL!L33)-1</f>
        <v>0.30143885106713042</v>
      </c>
      <c r="N17" s="378">
        <f>(連PL!N33/連PL!L33)-1</f>
        <v>-0.31383838805720798</v>
      </c>
    </row>
    <row r="18" spans="1:14" s="427" customFormat="1" ht="22.5" hidden="1" customHeight="1" x14ac:dyDescent="0.2">
      <c r="A18" s="423"/>
      <c r="B18" s="423"/>
      <c r="C18" s="424"/>
      <c r="D18" s="216" t="e">
        <f>(連PL!C34/連PL!B34)-1</f>
        <v>#VALUE!</v>
      </c>
      <c r="E18" s="216">
        <f>(連PL!D34/連PL!C34)-1</f>
        <v>3.6492105171908484E-2</v>
      </c>
      <c r="F18" s="216">
        <f>(連PL!E34/連PL!D34)-1</f>
        <v>-4.0376722692014644E-2</v>
      </c>
      <c r="G18" s="216">
        <f>(連PL!F34/連PL!E34)-1</f>
        <v>0.16110173135477801</v>
      </c>
      <c r="H18" s="216">
        <f>(連PL!G34/連PL!F34)-1</f>
        <v>0.17742531308811316</v>
      </c>
      <c r="I18" s="216">
        <f>(連PL!H34/連PL!G34)-1</f>
        <v>-0.20693455371555958</v>
      </c>
      <c r="J18" s="216">
        <f>(連PL!I34/連PL!H34)-1</f>
        <v>0.22408708955220447</v>
      </c>
      <c r="K18" s="469">
        <f>(連PL!J34/連PL!I34)-1</f>
        <v>-2.2184603646796921</v>
      </c>
      <c r="L18" s="216">
        <f>(連PL!K34/連PL!J34)-1</f>
        <v>-1.6295122031285751</v>
      </c>
      <c r="M18" s="217">
        <f>(連PL!L34/連PL!K34)-1</f>
        <v>0.23651689328549308</v>
      </c>
      <c r="N18" s="435" t="s">
        <v>379</v>
      </c>
    </row>
    <row r="19" spans="1:14" s="37" customFormat="1" ht="22.5" customHeight="1" x14ac:dyDescent="0.2">
      <c r="A19" s="47" t="s">
        <v>187</v>
      </c>
      <c r="B19" s="47"/>
      <c r="C19" s="48" t="s">
        <v>97</v>
      </c>
      <c r="D19" s="216">
        <f>(連PL!D34/連PL!C34)-1</f>
        <v>3.6492105171908484E-2</v>
      </c>
      <c r="E19" s="216">
        <f>(連PL!E34/連PL!D34)-1</f>
        <v>-4.0376722692014644E-2</v>
      </c>
      <c r="F19" s="216">
        <f>(連PL!F34/連PL!E34)-1</f>
        <v>0.16110173135477801</v>
      </c>
      <c r="G19" s="216">
        <f>(連PL!G34/連PL!F34)-1</f>
        <v>0.17742531308811316</v>
      </c>
      <c r="H19" s="216">
        <f>(連PL!H34/連PL!G34)-1</f>
        <v>-0.20693455371555958</v>
      </c>
      <c r="I19" s="216">
        <f>(連PL!I34/連PL!H34)-1</f>
        <v>0.22408708955220447</v>
      </c>
      <c r="J19" s="216">
        <f>(連PL!J34/連PL!I34)-1</f>
        <v>-2.2184603646796921</v>
      </c>
      <c r="K19" s="469" t="s">
        <v>379</v>
      </c>
      <c r="L19" s="216">
        <f>(連PL!L34/連PL!K34)-1</f>
        <v>0.23651689328549308</v>
      </c>
      <c r="M19" s="217">
        <f>(連PL!M34/連PL!L34)-1</f>
        <v>0.36638784576707972</v>
      </c>
      <c r="N19" s="378">
        <f>(連PL!N34/連PL!L34)-1</f>
        <v>-0.27614410145564272</v>
      </c>
    </row>
    <row r="20" spans="1:14" s="427" customFormat="1" ht="22.5" hidden="1" customHeight="1" x14ac:dyDescent="0.2">
      <c r="A20" s="423"/>
      <c r="B20" s="423"/>
      <c r="C20" s="424"/>
      <c r="D20" s="607" t="s">
        <v>379</v>
      </c>
      <c r="E20" s="607" t="s">
        <v>379</v>
      </c>
      <c r="F20" s="607" t="s">
        <v>379</v>
      </c>
      <c r="G20" s="607" t="s">
        <v>379</v>
      </c>
      <c r="H20" s="607" t="s">
        <v>379</v>
      </c>
      <c r="I20" s="607" t="s">
        <v>379</v>
      </c>
      <c r="J20" s="607" t="s">
        <v>379</v>
      </c>
      <c r="K20" s="607" t="s">
        <v>379</v>
      </c>
      <c r="L20" s="607" t="s">
        <v>379</v>
      </c>
      <c r="M20" s="435" t="s">
        <v>379</v>
      </c>
      <c r="N20" s="435" t="e">
        <f>(連PL!N35/連PL!L35)-1</f>
        <v>#VALUE!</v>
      </c>
    </row>
    <row r="21" spans="1:14" s="37" customFormat="1" ht="22.5" customHeight="1" x14ac:dyDescent="0.2">
      <c r="A21" s="442" t="s">
        <v>197</v>
      </c>
      <c r="B21" s="467"/>
      <c r="C21" s="443" t="s">
        <v>98</v>
      </c>
      <c r="D21" s="608">
        <f>(連PL!D36/連PL!C36)-1</f>
        <v>1.2855227950284043E-2</v>
      </c>
      <c r="E21" s="608">
        <f>(連PL!E36/連PL!D36)-1</f>
        <v>-0.28379465202548904</v>
      </c>
      <c r="F21" s="608">
        <f>(連PL!F36/連PL!E36)-1</f>
        <v>0.48053563855225989</v>
      </c>
      <c r="G21" s="608">
        <f>(連PL!G36/連PL!F36)-1</f>
        <v>0.18081210509625323</v>
      </c>
      <c r="H21" s="608">
        <f>(連PL!H36/連PL!G36)-1</f>
        <v>-3.9477523451510566E-2</v>
      </c>
      <c r="I21" s="608">
        <f>(連PL!I36/連PL!H36)-1</f>
        <v>0.11284401916846676</v>
      </c>
      <c r="J21" s="608">
        <f>(連PL!J36/連PL!I36)-1</f>
        <v>-3.5258304275767789</v>
      </c>
      <c r="K21" s="608" t="s">
        <v>379</v>
      </c>
      <c r="L21" s="608" t="s">
        <v>379</v>
      </c>
      <c r="M21" s="468">
        <f>(連PL!M36/連PL!L36)-1</f>
        <v>0.82352180658507179</v>
      </c>
      <c r="N21" s="468">
        <f>(連PL!N36/連PL!L36)-1</f>
        <v>-0.24793223615941806</v>
      </c>
    </row>
    <row r="22" spans="1:14" s="427" customFormat="1" ht="22.5" hidden="1" customHeight="1" x14ac:dyDescent="0.2">
      <c r="A22" s="429"/>
      <c r="B22" s="429"/>
      <c r="C22" s="430"/>
      <c r="D22" s="436" t="e">
        <f>(個PL!D28/個PL!C28)-1</f>
        <v>#DIV/0!</v>
      </c>
      <c r="E22" s="436" t="e">
        <f>(個PL!E28/個PL!D28)-1</f>
        <v>#DIV/0!</v>
      </c>
      <c r="F22" s="436" t="e">
        <f>(個PL!F28/個PL!E28)-1</f>
        <v>#DIV/0!</v>
      </c>
      <c r="G22" s="436" t="e">
        <f>(個PL!G28/個PL!F28)-1</f>
        <v>#DIV/0!</v>
      </c>
      <c r="H22" s="436" t="e">
        <f>(個PL!H28/個PL!G28)-1</f>
        <v>#DIV/0!</v>
      </c>
      <c r="I22" s="436" t="e">
        <f>(個PL!I28/個PL!H28)-1</f>
        <v>#DIV/0!</v>
      </c>
      <c r="J22" s="436" t="e">
        <f>(個PL!J28/個PL!I28)-1</f>
        <v>#DIV/0!</v>
      </c>
      <c r="K22" s="436" t="e">
        <f>(個PL!K28/個PL!J28)-1</f>
        <v>#DIV/0!</v>
      </c>
      <c r="L22" s="436" t="e">
        <f>(個PL!L28/個PL!K28)-1</f>
        <v>#DIV/0!</v>
      </c>
      <c r="M22" s="463" t="s">
        <v>379</v>
      </c>
      <c r="N22" s="463" t="s">
        <v>379</v>
      </c>
    </row>
    <row r="23" spans="1:14" s="19" customFormat="1" ht="10.5" customHeight="1" x14ac:dyDescent="0.2">
      <c r="A23" s="40"/>
      <c r="B23" s="40"/>
      <c r="C23" s="57"/>
      <c r="D23" s="79"/>
      <c r="E23" s="79"/>
      <c r="F23" s="79"/>
      <c r="G23" s="79"/>
      <c r="H23" s="79"/>
      <c r="I23" s="80"/>
      <c r="J23" s="80"/>
      <c r="K23" s="80"/>
    </row>
    <row r="24" spans="1:14" s="19" customFormat="1" ht="9.75" customHeight="1" x14ac:dyDescent="0.2">
      <c r="A24" s="9"/>
      <c r="B24" s="9"/>
      <c r="C24" s="21"/>
      <c r="D24" s="81"/>
      <c r="E24" s="81"/>
      <c r="F24" s="81"/>
      <c r="G24" s="81"/>
      <c r="H24" s="53"/>
      <c r="I24" s="67"/>
      <c r="J24" s="67"/>
      <c r="K24" s="67"/>
    </row>
    <row r="25" spans="1:14" s="19" customFormat="1" ht="13.5" customHeight="1" x14ac:dyDescent="0.2"/>
    <row r="26" spans="1:14" s="19" customFormat="1" ht="13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48"/>
  <sheetViews>
    <sheetView showGridLines="0" zoomScaleNormal="100" zoomScaleSheetLayoutView="100" workbookViewId="0">
      <selection activeCell="I5" sqref="I5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11" width="10.6640625" style="33" customWidth="1"/>
    <col min="12" max="12" width="9.6640625" style="33" customWidth="1"/>
    <col min="13" max="14" width="9" style="511"/>
    <col min="15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279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512"/>
      <c r="N2" s="512"/>
    </row>
    <row r="3" spans="1:14" s="10" customFormat="1" ht="22.5" customHeight="1" x14ac:dyDescent="0.2">
      <c r="A3" s="44"/>
      <c r="B3" s="14" t="s">
        <v>300</v>
      </c>
      <c r="C3" s="41"/>
      <c r="D3" s="14"/>
      <c r="E3" s="41"/>
      <c r="F3" s="41"/>
      <c r="G3" s="41"/>
      <c r="H3" s="41"/>
      <c r="I3" s="41"/>
      <c r="J3" s="41"/>
      <c r="K3" s="41"/>
      <c r="L3" s="16"/>
      <c r="M3" s="513"/>
      <c r="N3" s="513"/>
    </row>
    <row r="4" spans="1:14" s="37" customFormat="1" ht="9.6" x14ac:dyDescent="0.2">
      <c r="A4" s="36"/>
      <c r="B4" s="36"/>
      <c r="C4" s="36"/>
      <c r="D4" s="36"/>
      <c r="E4" s="36"/>
      <c r="F4" s="36"/>
      <c r="G4" s="36"/>
      <c r="H4" s="36"/>
      <c r="I4" s="67"/>
      <c r="J4" s="67"/>
      <c r="K4" s="67"/>
      <c r="L4" s="67"/>
      <c r="M4" s="514"/>
      <c r="N4" s="67" t="s">
        <v>62</v>
      </c>
    </row>
    <row r="5" spans="1:14" s="37" customFormat="1" ht="19.2" x14ac:dyDescent="0.2">
      <c r="A5" s="46"/>
      <c r="B5" s="46"/>
      <c r="C5" s="46"/>
      <c r="D5" s="138">
        <f>連PL!D5</f>
        <v>2009</v>
      </c>
      <c r="E5" s="138">
        <f>連PL!E5</f>
        <v>2010</v>
      </c>
      <c r="F5" s="138">
        <f>連PL!F5</f>
        <v>2011</v>
      </c>
      <c r="G5" s="138">
        <f>連PL!G5</f>
        <v>2012</v>
      </c>
      <c r="H5" s="138">
        <f>連PL!H5</f>
        <v>2013</v>
      </c>
      <c r="I5" s="138">
        <f>連PL!I5</f>
        <v>2014</v>
      </c>
      <c r="J5" s="138">
        <f>連PL!J5</f>
        <v>2015</v>
      </c>
      <c r="K5" s="138">
        <f>連PL!K5</f>
        <v>2016</v>
      </c>
      <c r="L5" s="138">
        <f>連PL!L5</f>
        <v>2017</v>
      </c>
      <c r="M5" s="139">
        <f>連PL!M5</f>
        <v>2018</v>
      </c>
      <c r="N5" s="627" t="str">
        <f>連PL!N5</f>
        <v>2019
(予)</v>
      </c>
    </row>
    <row r="6" spans="1:14" s="37" customFormat="1" ht="15" customHeight="1" x14ac:dyDescent="0.2">
      <c r="A6" s="202" t="s">
        <v>40</v>
      </c>
      <c r="B6" s="202"/>
      <c r="C6" s="203" t="s">
        <v>119</v>
      </c>
      <c r="D6" s="204"/>
      <c r="E6" s="204"/>
      <c r="F6" s="204"/>
      <c r="G6" s="204"/>
      <c r="H6" s="204"/>
      <c r="I6" s="204"/>
      <c r="J6" s="204"/>
      <c r="K6" s="204"/>
      <c r="L6" s="204"/>
      <c r="M6" s="205"/>
      <c r="N6" s="205"/>
    </row>
    <row r="7" spans="1:14" s="37" customFormat="1" ht="22.5" customHeight="1" x14ac:dyDescent="0.2">
      <c r="A7" s="438" t="s">
        <v>255</v>
      </c>
      <c r="B7" s="438"/>
      <c r="C7" s="439" t="s">
        <v>99</v>
      </c>
      <c r="D7" s="475">
        <f>連BS!D36</f>
        <v>19730</v>
      </c>
      <c r="E7" s="475">
        <f>連BS!E36</f>
        <v>19965</v>
      </c>
      <c r="F7" s="475">
        <f>連BS!F36</f>
        <v>23132</v>
      </c>
      <c r="G7" s="475">
        <f>連BS!G36</f>
        <v>26506</v>
      </c>
      <c r="H7" s="475">
        <f>連BS!H36</f>
        <v>25066</v>
      </c>
      <c r="I7" s="475">
        <f>連BS!I36</f>
        <v>26595</v>
      </c>
      <c r="J7" s="475">
        <f>連BS!J36</f>
        <v>25638</v>
      </c>
      <c r="K7" s="475">
        <f>連BS!K36</f>
        <v>23312</v>
      </c>
      <c r="L7" s="475">
        <f>連BS!L36</f>
        <v>22283</v>
      </c>
      <c r="M7" s="515">
        <f>連BS!M36</f>
        <v>20945</v>
      </c>
      <c r="N7" s="476"/>
    </row>
    <row r="8" spans="1:14" s="427" customFormat="1" ht="22.5" hidden="1" customHeight="1" x14ac:dyDescent="0.2">
      <c r="A8" s="423"/>
      <c r="B8" s="423"/>
      <c r="C8" s="424"/>
      <c r="D8" s="425">
        <f>ROUNDDOWN(個PL!D34,0)</f>
        <v>0</v>
      </c>
      <c r="E8" s="425">
        <f>ROUNDDOWN(個PL!E34,0)</f>
        <v>0</v>
      </c>
      <c r="F8" s="425">
        <f>ROUNDDOWN(個PL!F34,0)</f>
        <v>0</v>
      </c>
      <c r="G8" s="425">
        <f>ROUNDDOWN(個PL!G34,0)</f>
        <v>0</v>
      </c>
      <c r="H8" s="425">
        <f>ROUNDDOWN(個PL!H34,0)</f>
        <v>0</v>
      </c>
      <c r="I8" s="425">
        <f>ROUNDDOWN(個PL!I34,0)</f>
        <v>0</v>
      </c>
      <c r="J8" s="425">
        <f>ROUNDDOWN(個PL!J34,0)</f>
        <v>0</v>
      </c>
      <c r="K8" s="425">
        <f>ROUNDDOWN(個PL!K34,0)</f>
        <v>0</v>
      </c>
      <c r="L8" s="425">
        <f>ROUNDDOWN(個PL!L34,0)</f>
        <v>0</v>
      </c>
      <c r="M8" s="426">
        <f>ROUNDDOWN(個PL!M34,0)</f>
        <v>0</v>
      </c>
      <c r="N8" s="426"/>
    </row>
    <row r="9" spans="1:14" s="37" customFormat="1" ht="22.5" customHeight="1" x14ac:dyDescent="0.2">
      <c r="A9" s="438" t="s">
        <v>312</v>
      </c>
      <c r="B9" s="438"/>
      <c r="C9" s="439" t="s">
        <v>100</v>
      </c>
      <c r="D9" s="473">
        <f t="shared" ref="D9:L9" si="0">ROUNDDOWN(D32,0)</f>
        <v>18947</v>
      </c>
      <c r="E9" s="473">
        <f t="shared" si="0"/>
        <v>19848</v>
      </c>
      <c r="F9" s="473">
        <f t="shared" si="0"/>
        <v>21549</v>
      </c>
      <c r="G9" s="473">
        <f t="shared" si="0"/>
        <v>24819</v>
      </c>
      <c r="H9" s="473">
        <f t="shared" si="0"/>
        <v>25786</v>
      </c>
      <c r="I9" s="473">
        <f t="shared" si="0"/>
        <v>25831</v>
      </c>
      <c r="J9" s="473">
        <f t="shared" si="0"/>
        <v>26117</v>
      </c>
      <c r="K9" s="473">
        <f t="shared" si="0"/>
        <v>24475</v>
      </c>
      <c r="L9" s="473">
        <f t="shared" si="0"/>
        <v>22797</v>
      </c>
      <c r="M9" s="587">
        <f>ROUNDDOWN(M32,0)</f>
        <v>21614</v>
      </c>
      <c r="N9" s="474"/>
    </row>
    <row r="10" spans="1:14" s="427" customFormat="1" ht="22.5" hidden="1" customHeight="1" x14ac:dyDescent="0.2">
      <c r="A10" s="423"/>
      <c r="B10" s="423"/>
      <c r="C10" s="424"/>
      <c r="D10" s="425">
        <f t="shared" ref="D10:M10" si="1">ROUNDDOWN(D36,0)</f>
        <v>0</v>
      </c>
      <c r="E10" s="425">
        <f t="shared" si="1"/>
        <v>0</v>
      </c>
      <c r="F10" s="425">
        <f t="shared" si="1"/>
        <v>0</v>
      </c>
      <c r="G10" s="425">
        <f t="shared" si="1"/>
        <v>0</v>
      </c>
      <c r="H10" s="425">
        <f t="shared" si="1"/>
        <v>0</v>
      </c>
      <c r="I10" s="425">
        <f t="shared" si="1"/>
        <v>0</v>
      </c>
      <c r="J10" s="425">
        <f t="shared" si="1"/>
        <v>0</v>
      </c>
      <c r="K10" s="425">
        <f t="shared" si="1"/>
        <v>0</v>
      </c>
      <c r="L10" s="425">
        <f t="shared" si="1"/>
        <v>0</v>
      </c>
      <c r="M10" s="588">
        <f t="shared" si="1"/>
        <v>0</v>
      </c>
      <c r="N10" s="426"/>
    </row>
    <row r="11" spans="1:14" s="37" customFormat="1" ht="22.5" customHeight="1" x14ac:dyDescent="0.2">
      <c r="A11" s="438" t="s">
        <v>254</v>
      </c>
      <c r="B11" s="438"/>
      <c r="C11" s="439" t="s">
        <v>73</v>
      </c>
      <c r="D11" s="473">
        <f t="shared" ref="D11:L11" si="2">ROUNDDOWN(D33,0)</f>
        <v>12225</v>
      </c>
      <c r="E11" s="473">
        <f t="shared" si="2"/>
        <v>12926</v>
      </c>
      <c r="F11" s="473">
        <f t="shared" si="2"/>
        <v>13607</v>
      </c>
      <c r="G11" s="473">
        <f t="shared" si="2"/>
        <v>14491</v>
      </c>
      <c r="H11" s="473">
        <f t="shared" si="2"/>
        <v>15534</v>
      </c>
      <c r="I11" s="473">
        <f t="shared" si="2"/>
        <v>16336</v>
      </c>
      <c r="J11" s="473">
        <f t="shared" si="2"/>
        <v>13925</v>
      </c>
      <c r="K11" s="473">
        <f t="shared" si="2"/>
        <v>8129</v>
      </c>
      <c r="L11" s="473">
        <f t="shared" si="2"/>
        <v>6209</v>
      </c>
      <c r="M11" s="587">
        <f>ROUNDDOWN(M33,0)</f>
        <v>9486</v>
      </c>
      <c r="N11" s="474"/>
    </row>
    <row r="12" spans="1:14" s="427" customFormat="1" ht="22.5" hidden="1" customHeight="1" x14ac:dyDescent="0.2">
      <c r="A12" s="423"/>
      <c r="B12" s="423"/>
      <c r="C12" s="424"/>
      <c r="D12" s="425">
        <f t="shared" ref="D12:M12" si="3">ROUNDDOWN(D37,0)</f>
        <v>0</v>
      </c>
      <c r="E12" s="425">
        <f t="shared" si="3"/>
        <v>0</v>
      </c>
      <c r="F12" s="425">
        <f t="shared" si="3"/>
        <v>0</v>
      </c>
      <c r="G12" s="425">
        <f t="shared" si="3"/>
        <v>0</v>
      </c>
      <c r="H12" s="425">
        <f t="shared" si="3"/>
        <v>0</v>
      </c>
      <c r="I12" s="425">
        <f t="shared" si="3"/>
        <v>0</v>
      </c>
      <c r="J12" s="425">
        <f t="shared" si="3"/>
        <v>0</v>
      </c>
      <c r="K12" s="425">
        <f t="shared" si="3"/>
        <v>0</v>
      </c>
      <c r="L12" s="425">
        <f t="shared" si="3"/>
        <v>0</v>
      </c>
      <c r="M12" s="426">
        <f t="shared" si="3"/>
        <v>0</v>
      </c>
      <c r="N12" s="426"/>
    </row>
    <row r="13" spans="1:14" s="37" customFormat="1" ht="22.5" customHeight="1" x14ac:dyDescent="0.2">
      <c r="A13" s="438" t="s">
        <v>169</v>
      </c>
      <c r="B13" s="438"/>
      <c r="C13" s="439" t="s">
        <v>141</v>
      </c>
      <c r="D13" s="440">
        <f>連PL!D6</f>
        <v>24996</v>
      </c>
      <c r="E13" s="440">
        <f>連PL!E6</f>
        <v>26127</v>
      </c>
      <c r="F13" s="440">
        <f>連PL!F6</f>
        <v>27984</v>
      </c>
      <c r="G13" s="440">
        <f>連PL!G6</f>
        <v>32604</v>
      </c>
      <c r="H13" s="440">
        <f>連PL!H6</f>
        <v>29290</v>
      </c>
      <c r="I13" s="440">
        <f>連PL!I6</f>
        <v>32500</v>
      </c>
      <c r="J13" s="440">
        <f>連PL!J6</f>
        <v>30485</v>
      </c>
      <c r="K13" s="440">
        <f>連PL!K6</f>
        <v>29792</v>
      </c>
      <c r="L13" s="440">
        <f>連PL!L6</f>
        <v>31024</v>
      </c>
      <c r="M13" s="441">
        <f>連PL!M6</f>
        <v>30393</v>
      </c>
      <c r="N13" s="441">
        <f>連PL!N6</f>
        <v>23000</v>
      </c>
    </row>
    <row r="14" spans="1:14" s="427" customFormat="1" ht="22.5" hidden="1" customHeight="1" x14ac:dyDescent="0.2">
      <c r="A14" s="423"/>
      <c r="B14" s="423"/>
      <c r="C14" s="424"/>
      <c r="D14" s="425">
        <f>個PL!D6</f>
        <v>22744</v>
      </c>
      <c r="E14" s="425">
        <f>個PL!E6</f>
        <v>22400</v>
      </c>
      <c r="F14" s="425">
        <f>個PL!F6</f>
        <v>22826</v>
      </c>
      <c r="G14" s="425">
        <f>個PL!G6</f>
        <v>24167</v>
      </c>
      <c r="H14" s="425">
        <f>個PL!H6</f>
        <v>25084</v>
      </c>
      <c r="I14" s="425">
        <f>個PL!I6</f>
        <v>26865</v>
      </c>
      <c r="J14" s="425">
        <f>個PL!J6</f>
        <v>31337</v>
      </c>
      <c r="K14" s="425">
        <f>個PL!K6</f>
        <v>27851</v>
      </c>
      <c r="L14" s="425">
        <f>個PL!L6</f>
        <v>30077</v>
      </c>
      <c r="M14" s="426">
        <f>個PL!M6</f>
        <v>27755</v>
      </c>
      <c r="N14" s="426">
        <f>個PL!N6</f>
        <v>26700</v>
      </c>
    </row>
    <row r="15" spans="1:14" s="37" customFormat="1" ht="22.5" customHeight="1" x14ac:dyDescent="0.2">
      <c r="A15" s="47" t="s">
        <v>179</v>
      </c>
      <c r="B15" s="47"/>
      <c r="C15" s="48" t="s">
        <v>146</v>
      </c>
      <c r="D15" s="68">
        <f>連PL!D23</f>
        <v>1392</v>
      </c>
      <c r="E15" s="68">
        <f>連PL!E23</f>
        <v>997</v>
      </c>
      <c r="F15" s="68">
        <f>連PL!F23</f>
        <v>1476</v>
      </c>
      <c r="G15" s="68">
        <f>連PL!G23</f>
        <v>1743</v>
      </c>
      <c r="H15" s="68">
        <f>連PL!H23</f>
        <v>1674</v>
      </c>
      <c r="I15" s="68">
        <f>連PL!I23</f>
        <v>1863</v>
      </c>
      <c r="J15" s="68">
        <f>連PL!J23</f>
        <v>-4707</v>
      </c>
      <c r="K15" s="68">
        <f>連PL!K23</f>
        <v>-6094</v>
      </c>
      <c r="L15" s="68">
        <f>連PL!L23</f>
        <v>2366</v>
      </c>
      <c r="M15" s="69">
        <f>連PL!M23</f>
        <v>4315</v>
      </c>
      <c r="N15" s="69">
        <f>連PL!N23</f>
        <v>1780</v>
      </c>
    </row>
    <row r="16" spans="1:14" s="427" customFormat="1" ht="22.5" hidden="1" customHeight="1" x14ac:dyDescent="0.2">
      <c r="A16" s="450"/>
      <c r="B16" s="450"/>
      <c r="C16" s="399"/>
      <c r="D16" s="451">
        <f>個PL!D18</f>
        <v>1125</v>
      </c>
      <c r="E16" s="451">
        <f>個PL!E18</f>
        <v>1479</v>
      </c>
      <c r="F16" s="451">
        <f>個PL!F18</f>
        <v>1302</v>
      </c>
      <c r="G16" s="451">
        <f>個PL!G18</f>
        <v>1356</v>
      </c>
      <c r="H16" s="451">
        <f>個PL!H18</f>
        <v>882</v>
      </c>
      <c r="I16" s="451">
        <f>個PL!I18</f>
        <v>1480</v>
      </c>
      <c r="J16" s="451">
        <f>個PL!J18</f>
        <v>1612</v>
      </c>
      <c r="K16" s="451">
        <f>個PL!K18</f>
        <v>1586</v>
      </c>
      <c r="L16" s="451">
        <f>個PL!L18</f>
        <v>1776</v>
      </c>
      <c r="M16" s="452">
        <f>個PL!M18</f>
        <v>-4909</v>
      </c>
      <c r="N16" s="452">
        <f>個PL!N18</f>
        <v>1890</v>
      </c>
    </row>
    <row r="17" spans="1:14" s="37" customFormat="1" ht="6.75" customHeight="1" x14ac:dyDescent="0.2">
      <c r="A17" s="72"/>
      <c r="B17" s="72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5"/>
      <c r="N17" s="75"/>
    </row>
    <row r="18" spans="1:14" s="37" customFormat="1" ht="9.75" customHeight="1" x14ac:dyDescent="0.2">
      <c r="A18" s="76"/>
      <c r="B18" s="76"/>
      <c r="C18" s="77"/>
      <c r="D18" s="78"/>
      <c r="E18" s="78"/>
      <c r="F18" s="78"/>
      <c r="G18" s="78"/>
      <c r="H18" s="45"/>
      <c r="I18" s="45"/>
      <c r="J18" s="45"/>
      <c r="K18" s="45"/>
      <c r="L18" s="45"/>
      <c r="M18" s="516"/>
      <c r="N18" s="516" t="s">
        <v>63</v>
      </c>
    </row>
    <row r="19" spans="1:14" s="37" customFormat="1" ht="15" customHeight="1" x14ac:dyDescent="0.2">
      <c r="A19" s="206" t="s">
        <v>41</v>
      </c>
      <c r="B19" s="206"/>
      <c r="C19" s="207" t="s">
        <v>42</v>
      </c>
      <c r="D19" s="208"/>
      <c r="E19" s="208"/>
      <c r="F19" s="208"/>
      <c r="G19" s="208"/>
      <c r="H19" s="204"/>
      <c r="I19" s="204"/>
      <c r="J19" s="204"/>
      <c r="K19" s="204"/>
      <c r="L19" s="204"/>
      <c r="M19" s="205"/>
      <c r="N19" s="205"/>
    </row>
    <row r="20" spans="1:14" s="37" customFormat="1" ht="22.5" customHeight="1" x14ac:dyDescent="0.2">
      <c r="A20" s="477" t="s">
        <v>74</v>
      </c>
      <c r="B20" s="477"/>
      <c r="C20" s="112" t="s">
        <v>101</v>
      </c>
      <c r="D20" s="478">
        <f>連PL!D36/D33</f>
        <v>0.11390572061746203</v>
      </c>
      <c r="E20" s="478">
        <f>連PL!E36/E33</f>
        <v>7.7160439745089238E-2</v>
      </c>
      <c r="F20" s="478">
        <f>連PL!F36/F33</f>
        <v>0.10851903307666998</v>
      </c>
      <c r="G20" s="478">
        <f>連PL!G36/G33</f>
        <v>0.12032710077457363</v>
      </c>
      <c r="H20" s="478">
        <f>連PL!H36/H33</f>
        <v>0.10781180620782768</v>
      </c>
      <c r="I20" s="478">
        <f>連PL!I36/I33</f>
        <v>0.11408752062440491</v>
      </c>
      <c r="J20" s="478">
        <f>連PL!J36/J33</f>
        <v>-0.33805265257906902</v>
      </c>
      <c r="K20" s="478">
        <f>連PL!K36/K33</f>
        <v>-0.74972381769956886</v>
      </c>
      <c r="L20" s="478">
        <f>連PL!L36/L33</f>
        <v>0.3811829483534927</v>
      </c>
      <c r="M20" s="517">
        <f>連PL!M36/M33</f>
        <v>0.4549400793797615</v>
      </c>
      <c r="N20" s="479"/>
    </row>
    <row r="21" spans="1:14" s="427" customFormat="1" ht="22.5" hidden="1" customHeight="1" x14ac:dyDescent="0.2">
      <c r="A21" s="450"/>
      <c r="B21" s="450"/>
      <c r="C21" s="470"/>
      <c r="D21" s="471" t="e">
        <f>個PL!D28/D37</f>
        <v>#DIV/0!</v>
      </c>
      <c r="E21" s="471" t="e">
        <f>個PL!E28/E37</f>
        <v>#DIV/0!</v>
      </c>
      <c r="F21" s="471" t="e">
        <f>個PL!F28/F37</f>
        <v>#DIV/0!</v>
      </c>
      <c r="G21" s="471" t="e">
        <f>個PL!G28/G37</f>
        <v>#DIV/0!</v>
      </c>
      <c r="H21" s="471" t="e">
        <f>個PL!H28/H37</f>
        <v>#DIV/0!</v>
      </c>
      <c r="I21" s="471" t="e">
        <f>個PL!I28/I37</f>
        <v>#DIV/0!</v>
      </c>
      <c r="J21" s="471" t="e">
        <f>個PL!J28/J37</f>
        <v>#DIV/0!</v>
      </c>
      <c r="K21" s="471" t="e">
        <f>個PL!K28/K37</f>
        <v>#DIV/0!</v>
      </c>
      <c r="L21" s="471" t="e">
        <f>個PL!L28/L37</f>
        <v>#DIV/0!</v>
      </c>
      <c r="M21" s="472" t="e">
        <f>個PL!M28/M37</f>
        <v>#DIV/0!</v>
      </c>
      <c r="N21" s="472"/>
    </row>
    <row r="22" spans="1:14" s="37" customFormat="1" ht="22.5" customHeight="1" x14ac:dyDescent="0.2">
      <c r="A22" s="446" t="s">
        <v>64</v>
      </c>
      <c r="B22" s="446"/>
      <c r="C22" s="480" t="s">
        <v>43</v>
      </c>
      <c r="D22" s="481">
        <f>連PL!D34/D32</f>
        <v>0.13882979794393333</v>
      </c>
      <c r="E22" s="481">
        <f>連PL!E34/E32</f>
        <v>0.12717886419325644</v>
      </c>
      <c r="F22" s="481">
        <f>連PL!F34/F32</f>
        <v>0.13601043430506896</v>
      </c>
      <c r="G22" s="481">
        <f>連PL!G34/G32</f>
        <v>0.13903982766966103</v>
      </c>
      <c r="H22" s="481">
        <f>連PL!H34/H32</f>
        <v>0.10613322226512686</v>
      </c>
      <c r="I22" s="481">
        <f>連PL!I34/I32</f>
        <v>0.12969249888299009</v>
      </c>
      <c r="J22" s="481">
        <f>連PL!J34/J32</f>
        <v>-0.1562935885963794</v>
      </c>
      <c r="K22" s="481">
        <f>連PL!K34/K32</f>
        <v>0.10498846802395222</v>
      </c>
      <c r="L22" s="481">
        <f>連PL!L34/L32</f>
        <v>0.13937341468743525</v>
      </c>
      <c r="M22" s="518">
        <f>連PL!M34/M32</f>
        <v>0.20086294843429248</v>
      </c>
      <c r="N22" s="482"/>
    </row>
    <row r="23" spans="1:14" s="427" customFormat="1" ht="22.5" hidden="1" customHeight="1" x14ac:dyDescent="0.2">
      <c r="A23" s="429"/>
      <c r="B23" s="429"/>
      <c r="C23" s="430"/>
      <c r="D23" s="436" t="e">
        <f>個PL!D27/D36</f>
        <v>#DIV/0!</v>
      </c>
      <c r="E23" s="436" t="e">
        <f>個PL!E27/E36</f>
        <v>#DIV/0!</v>
      </c>
      <c r="F23" s="436" t="e">
        <f>個PL!F27/F36</f>
        <v>#DIV/0!</v>
      </c>
      <c r="G23" s="436" t="e">
        <f>個PL!G27/G36</f>
        <v>#DIV/0!</v>
      </c>
      <c r="H23" s="436" t="e">
        <f>個PL!H27/H36</f>
        <v>#DIV/0!</v>
      </c>
      <c r="I23" s="436" t="e">
        <f>個PL!I27/I36</f>
        <v>#DIV/0!</v>
      </c>
      <c r="J23" s="436" t="e">
        <f>個PL!J27/J36</f>
        <v>#DIV/0!</v>
      </c>
      <c r="K23" s="436" t="e">
        <f>個PL!K27/K36</f>
        <v>#DIV/0!</v>
      </c>
      <c r="L23" s="436" t="e">
        <f>個PL!L27/L36</f>
        <v>#DIV/0!</v>
      </c>
      <c r="M23" s="437" t="e">
        <f>個PL!M27/M36</f>
        <v>#DIV/0!</v>
      </c>
      <c r="N23" s="437"/>
    </row>
    <row r="24" spans="1:14" s="19" customFormat="1" ht="10.5" customHeight="1" x14ac:dyDescent="0.2">
      <c r="A24" s="40"/>
      <c r="B24" s="52" t="s">
        <v>75</v>
      </c>
      <c r="C24" s="40"/>
      <c r="D24" s="50"/>
      <c r="E24" s="50"/>
      <c r="F24" s="50"/>
      <c r="G24" s="50"/>
      <c r="H24" s="50"/>
      <c r="I24" s="51"/>
      <c r="J24" s="51"/>
      <c r="M24" s="519"/>
      <c r="N24" s="519"/>
    </row>
    <row r="25" spans="1:14" s="19" customFormat="1" ht="10.5" customHeight="1" x14ac:dyDescent="0.2">
      <c r="A25" s="40"/>
      <c r="B25" s="52" t="s">
        <v>378</v>
      </c>
      <c r="C25" s="40"/>
      <c r="D25" s="50"/>
      <c r="E25" s="50"/>
      <c r="F25" s="50"/>
      <c r="G25" s="50"/>
      <c r="H25" s="50"/>
      <c r="I25" s="51"/>
      <c r="J25" s="51"/>
      <c r="M25" s="519"/>
      <c r="N25" s="519"/>
    </row>
    <row r="26" spans="1:14" s="19" customFormat="1" ht="9.75" customHeight="1" x14ac:dyDescent="0.2">
      <c r="A26" s="9"/>
      <c r="B26" s="9"/>
      <c r="C26" s="21"/>
      <c r="D26" s="53"/>
      <c r="E26" s="53"/>
      <c r="F26" s="53"/>
      <c r="G26" s="53"/>
      <c r="H26" s="45"/>
      <c r="I26" s="45"/>
      <c r="J26" s="45"/>
      <c r="M26" s="519"/>
      <c r="N26" s="519"/>
    </row>
    <row r="27" spans="1:14" s="19" customFormat="1" ht="13.5" hidden="1" customHeight="1" x14ac:dyDescent="0.2">
      <c r="M27" s="519"/>
      <c r="N27" s="519"/>
    </row>
    <row r="28" spans="1:14" s="19" customFormat="1" ht="13.5" hidden="1" customHeight="1" x14ac:dyDescent="0.2">
      <c r="M28" s="519"/>
      <c r="N28" s="519"/>
    </row>
    <row r="29" spans="1:14" s="19" customFormat="1" ht="13.5" hidden="1" customHeight="1" x14ac:dyDescent="0.2">
      <c r="M29" s="519"/>
      <c r="N29" s="519"/>
    </row>
    <row r="30" spans="1:14" s="19" customFormat="1" ht="9.6" hidden="1" x14ac:dyDescent="0.2">
      <c r="B30" s="19" t="s">
        <v>315</v>
      </c>
      <c r="D30" s="484">
        <f>(連BS!D41)</f>
        <v>2009</v>
      </c>
      <c r="E30" s="484">
        <f>(連BS!E41)</f>
        <v>2010</v>
      </c>
      <c r="F30" s="484">
        <f>(連BS!F41)</f>
        <v>2011</v>
      </c>
      <c r="G30" s="484">
        <f>(連BS!G41)</f>
        <v>2012</v>
      </c>
      <c r="H30" s="484">
        <f>(連BS!H41)</f>
        <v>2013</v>
      </c>
      <c r="I30" s="484">
        <f>(連BS!I41)</f>
        <v>2014</v>
      </c>
      <c r="J30" s="484">
        <f>(連BS!J41)</f>
        <v>2015</v>
      </c>
      <c r="K30" s="484">
        <f>(連BS!K41)</f>
        <v>2016</v>
      </c>
      <c r="L30" s="484">
        <f>(連BS!L41)</f>
        <v>2017</v>
      </c>
      <c r="M30" s="484">
        <f>(連BS!M41)</f>
        <v>2018</v>
      </c>
      <c r="N30" s="520"/>
    </row>
    <row r="31" spans="1:14" s="19" customFormat="1" ht="9.6" hidden="1" x14ac:dyDescent="0.2">
      <c r="B31" s="19" t="s">
        <v>316</v>
      </c>
      <c r="N31" s="519"/>
    </row>
    <row r="32" spans="1:14" s="37" customFormat="1" ht="10.8" hidden="1" x14ac:dyDescent="0.2">
      <c r="B32" s="231" t="s">
        <v>312</v>
      </c>
      <c r="C32" s="32"/>
      <c r="D32" s="232">
        <f>(連BS!C44+連BS!D44)/2</f>
        <v>18947.488499999999</v>
      </c>
      <c r="E32" s="232">
        <f>(連BS!D44+連BS!E44)/2</f>
        <v>19848.156500000001</v>
      </c>
      <c r="F32" s="232">
        <f>(連BS!E44+連BS!F44)/2</f>
        <v>21549.299787</v>
      </c>
      <c r="G32" s="232">
        <f>(連BS!F44+連BS!G44)/2</f>
        <v>24819.872023999997</v>
      </c>
      <c r="H32" s="232">
        <f>(連BS!G44+連BS!H44)/2</f>
        <v>25786.739737</v>
      </c>
      <c r="I32" s="232">
        <f>(連BS!H44+連BS!I44)/2</f>
        <v>25831.239500000003</v>
      </c>
      <c r="J32" s="232">
        <f>(連BS!I44+連BS!J44)/2</f>
        <v>26117.424500000001</v>
      </c>
      <c r="K32" s="232">
        <f>(連BS!J44+連BS!K44)/2</f>
        <v>24475.640500000001</v>
      </c>
      <c r="L32" s="232">
        <f>(連BS!K44+連BS!L44)/2</f>
        <v>22797.949000000001</v>
      </c>
      <c r="M32" s="232">
        <f>(連BS!L44+連BS!M44)/2</f>
        <v>21614.733</v>
      </c>
      <c r="N32" s="521"/>
    </row>
    <row r="33" spans="2:16" s="37" customFormat="1" ht="10.8" hidden="1" x14ac:dyDescent="0.2">
      <c r="B33" s="231" t="s">
        <v>254</v>
      </c>
      <c r="C33" s="32"/>
      <c r="D33" s="233">
        <f>('連BS-2'!C61+'連BS-2'!D61)/2</f>
        <v>12225.918</v>
      </c>
      <c r="E33" s="233">
        <f>('連BS-2'!D61+'連BS-2'!E61)/2</f>
        <v>12926.1705</v>
      </c>
      <c r="F33" s="233">
        <f>('連BS-2'!E61+'連BS-2'!F61)/2</f>
        <v>13607.4743585</v>
      </c>
      <c r="G33" s="233">
        <f>('連BS-2'!F61+'連BS-2'!G61)/2</f>
        <v>14491.081001500001</v>
      </c>
      <c r="H33" s="233">
        <f>('連BS-2'!G61+'連BS-2'!H61)/2</f>
        <v>15534.792142999999</v>
      </c>
      <c r="I33" s="233">
        <f>('連BS-2'!H61+'連BS-2'!I61)/2</f>
        <v>16336.834999999999</v>
      </c>
      <c r="J33" s="233">
        <f>('連BS-2'!I61+'連BS-2'!J61)/2</f>
        <v>13925.9845</v>
      </c>
      <c r="K33" s="233">
        <f>('連BS-2'!J61+'連BS-2'!K61)/2</f>
        <v>8129.1414999999997</v>
      </c>
      <c r="L33" s="233">
        <f>('連BS-2'!K61+'連BS-2'!L61)/2</f>
        <v>6209.1129999999994</v>
      </c>
      <c r="M33" s="233">
        <f>('連BS-2'!L61+'連BS-2'!M61)/2</f>
        <v>9486.8009999999995</v>
      </c>
      <c r="N33" s="521"/>
    </row>
    <row r="34" spans="2:16" s="37" customFormat="1" ht="9.6" hidden="1" x14ac:dyDescent="0.2">
      <c r="N34" s="521"/>
    </row>
    <row r="35" spans="2:16" s="37" customFormat="1" ht="9.6" hidden="1" x14ac:dyDescent="0.2">
      <c r="B35" s="37" t="s">
        <v>317</v>
      </c>
      <c r="N35" s="521"/>
    </row>
    <row r="36" spans="2:16" s="37" customFormat="1" ht="9.6" hidden="1" x14ac:dyDescent="0.2">
      <c r="B36" s="231" t="s">
        <v>312</v>
      </c>
      <c r="D36" s="234">
        <f>(個PL!C34+個PL!D34)/2</f>
        <v>0</v>
      </c>
      <c r="E36" s="234">
        <f>(個PL!D34+個PL!E34)/2</f>
        <v>0</v>
      </c>
      <c r="F36" s="234">
        <f>(個PL!E34+個PL!F34)/2</f>
        <v>0</v>
      </c>
      <c r="G36" s="234">
        <f>(個PL!F34+個PL!G34)/2</f>
        <v>0</v>
      </c>
      <c r="H36" s="234">
        <f>(個PL!G34+個PL!H34)/2</f>
        <v>0</v>
      </c>
      <c r="I36" s="234">
        <f>(個PL!H34+個PL!I34)/2</f>
        <v>0</v>
      </c>
      <c r="J36" s="234">
        <f>(個PL!I34+個PL!J34)/2</f>
        <v>0</v>
      </c>
      <c r="K36" s="234">
        <f>(個PL!J34+個PL!K34)/2</f>
        <v>0</v>
      </c>
      <c r="L36" s="234">
        <f>(個PL!K34+個PL!L34)/2</f>
        <v>0</v>
      </c>
      <c r="M36" s="234">
        <f>(個PL!L34+個PL!M34)/2</f>
        <v>0</v>
      </c>
      <c r="N36" s="521"/>
    </row>
    <row r="37" spans="2:16" s="37" customFormat="1" ht="10.8" hidden="1" x14ac:dyDescent="0.2">
      <c r="B37" s="231" t="s">
        <v>254</v>
      </c>
      <c r="D37" s="234">
        <f>(個PL!C38+個PL!D38)/2</f>
        <v>0</v>
      </c>
      <c r="E37" s="234">
        <f>(個PL!D38+個PL!E38)/2</f>
        <v>0</v>
      </c>
      <c r="F37" s="234">
        <f>(個PL!E38+個PL!F38)/2</f>
        <v>0</v>
      </c>
      <c r="G37" s="234">
        <f>(個PL!F38+個PL!G38)/2</f>
        <v>0</v>
      </c>
      <c r="H37" s="234">
        <f>(個PL!G38+個PL!H38)/2</f>
        <v>0</v>
      </c>
      <c r="I37" s="234">
        <f>(個PL!H38+個PL!I38)/2</f>
        <v>0</v>
      </c>
      <c r="J37" s="234">
        <f>(個PL!I38+個PL!J38)/2</f>
        <v>0</v>
      </c>
      <c r="K37" s="234">
        <f>(個PL!J38+個PL!K38)/2</f>
        <v>0</v>
      </c>
      <c r="L37" s="234">
        <f>(個PL!K38+個PL!L38)/2</f>
        <v>0</v>
      </c>
      <c r="M37" s="234">
        <f>(個PL!L38+個PL!M38)/2</f>
        <v>0</v>
      </c>
      <c r="N37" s="521"/>
      <c r="P37" s="66"/>
    </row>
    <row r="38" spans="2:16" s="39" customFormat="1" ht="10.8" hidden="1" x14ac:dyDescent="0.2">
      <c r="M38" s="522"/>
      <c r="N38" s="522"/>
    </row>
    <row r="39" spans="2:16" s="39" customFormat="1" ht="10.8" hidden="1" x14ac:dyDescent="0.2">
      <c r="M39" s="522"/>
      <c r="N39" s="522"/>
    </row>
    <row r="40" spans="2:16" s="39" customFormat="1" ht="10.8" x14ac:dyDescent="0.2">
      <c r="M40" s="522"/>
      <c r="N40" s="522"/>
    </row>
    <row r="41" spans="2:16" s="39" customFormat="1" ht="10.8" x14ac:dyDescent="0.2">
      <c r="M41" s="522"/>
      <c r="N41" s="522"/>
    </row>
    <row r="42" spans="2:16" s="39" customFormat="1" ht="10.8" x14ac:dyDescent="0.2">
      <c r="M42" s="522"/>
      <c r="N42" s="522"/>
    </row>
    <row r="43" spans="2:16" x14ac:dyDescent="0.2">
      <c r="D43" s="39"/>
      <c r="E43" s="39"/>
      <c r="F43" s="39"/>
      <c r="G43" s="39"/>
      <c r="H43" s="39"/>
      <c r="I43" s="39"/>
      <c r="J43" s="39"/>
      <c r="K43" s="39"/>
    </row>
    <row r="44" spans="2:16" x14ac:dyDescent="0.2">
      <c r="D44" s="39"/>
      <c r="E44" s="39"/>
      <c r="F44" s="39"/>
      <c r="G44" s="39"/>
      <c r="H44" s="39"/>
      <c r="I44" s="39"/>
      <c r="J44" s="39"/>
      <c r="K44" s="39"/>
    </row>
    <row r="45" spans="2:16" x14ac:dyDescent="0.2">
      <c r="D45" s="39"/>
      <c r="E45" s="39"/>
      <c r="F45" s="39"/>
      <c r="G45" s="39"/>
      <c r="H45" s="39"/>
      <c r="I45" s="39"/>
      <c r="J45" s="39"/>
      <c r="K45" s="39"/>
    </row>
    <row r="46" spans="2:16" x14ac:dyDescent="0.2">
      <c r="D46" s="39"/>
      <c r="E46" s="39"/>
      <c r="F46" s="39"/>
      <c r="G46" s="39"/>
      <c r="H46" s="39"/>
      <c r="I46" s="39"/>
      <c r="J46" s="39"/>
      <c r="K46" s="39"/>
    </row>
    <row r="47" spans="2:16" x14ac:dyDescent="0.2">
      <c r="D47" s="39"/>
      <c r="E47" s="39"/>
      <c r="F47" s="39"/>
      <c r="G47" s="39"/>
      <c r="H47" s="39"/>
      <c r="I47" s="39"/>
      <c r="J47" s="39"/>
      <c r="K47" s="39"/>
    </row>
    <row r="48" spans="2:16" x14ac:dyDescent="0.2">
      <c r="D48" s="39"/>
      <c r="E48" s="39"/>
      <c r="F48" s="39"/>
      <c r="G48" s="39"/>
      <c r="H48" s="39"/>
      <c r="I48" s="39"/>
      <c r="J48" s="39"/>
      <c r="K48" s="39"/>
    </row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7"/>
  <sheetViews>
    <sheetView showGridLines="0" zoomScaleNormal="100" zoomScaleSheetLayoutView="100" workbookViewId="0">
      <pane xSplit="3" topLeftCell="D1" activePane="topRight" state="frozen"/>
      <selection pane="topRight" activeCell="B1" sqref="B1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11" width="10.6640625" style="33" customWidth="1"/>
    <col min="12" max="13" width="9.88671875" style="33" customWidth="1"/>
    <col min="14" max="16384" width="9" style="33"/>
  </cols>
  <sheetData>
    <row r="1" spans="1:15" ht="13.5" customHeight="1" x14ac:dyDescent="0.2"/>
    <row r="2" spans="1:15" ht="22.5" customHeight="1" x14ac:dyDescent="0.2">
      <c r="A2" s="153"/>
      <c r="B2" s="34" t="s">
        <v>279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s="10" customFormat="1" ht="22.5" customHeight="1" x14ac:dyDescent="0.2">
      <c r="A3" s="44"/>
      <c r="B3" s="14" t="s">
        <v>300</v>
      </c>
      <c r="C3" s="41"/>
      <c r="D3" s="14"/>
      <c r="E3" s="41"/>
      <c r="F3" s="41"/>
      <c r="G3" s="41"/>
      <c r="H3" s="41"/>
      <c r="I3" s="41"/>
      <c r="J3" s="41"/>
      <c r="K3" s="41"/>
      <c r="L3" s="16"/>
      <c r="M3" s="16"/>
      <c r="N3" s="16"/>
    </row>
    <row r="4" spans="1:15" s="37" customFormat="1" ht="9.6" x14ac:dyDescent="0.2">
      <c r="A4" s="36"/>
      <c r="B4" s="36"/>
      <c r="C4" s="36"/>
      <c r="D4" s="36"/>
      <c r="E4" s="36"/>
      <c r="F4" s="36"/>
      <c r="G4" s="36"/>
      <c r="H4" s="36"/>
      <c r="I4" s="45"/>
      <c r="J4" s="45"/>
      <c r="K4" s="45"/>
    </row>
    <row r="5" spans="1:15" s="37" customFormat="1" ht="18" customHeight="1" x14ac:dyDescent="0.2">
      <c r="A5" s="46"/>
      <c r="B5" s="46"/>
      <c r="C5" s="46"/>
      <c r="D5" s="138">
        <v>2009</v>
      </c>
      <c r="E5" s="138">
        <v>2010</v>
      </c>
      <c r="F5" s="138">
        <v>2011</v>
      </c>
      <c r="G5" s="138">
        <v>2012</v>
      </c>
      <c r="H5" s="138">
        <v>2013</v>
      </c>
      <c r="I5" s="138">
        <v>2014</v>
      </c>
      <c r="J5" s="138">
        <v>2015</v>
      </c>
      <c r="K5" s="138">
        <v>2016</v>
      </c>
      <c r="L5" s="138">
        <v>2017</v>
      </c>
      <c r="M5" s="139">
        <v>2018</v>
      </c>
      <c r="N5" s="627" t="str">
        <f>連PL!N5</f>
        <v>2019
(予)</v>
      </c>
    </row>
    <row r="6" spans="1:15" s="37" customFormat="1" ht="15" customHeight="1" x14ac:dyDescent="0.2">
      <c r="A6" s="202" t="s">
        <v>256</v>
      </c>
      <c r="B6" s="202"/>
      <c r="C6" s="203" t="s">
        <v>102</v>
      </c>
      <c r="D6" s="204"/>
      <c r="E6" s="204"/>
      <c r="F6" s="204"/>
      <c r="G6" s="204"/>
      <c r="H6" s="204"/>
      <c r="I6" s="204"/>
      <c r="J6" s="204"/>
      <c r="K6" s="204"/>
      <c r="L6" s="204"/>
      <c r="M6" s="205"/>
      <c r="N6" s="205"/>
    </row>
    <row r="7" spans="1:15" s="37" customFormat="1" ht="30" customHeight="1" x14ac:dyDescent="0.2">
      <c r="A7" s="54" t="s">
        <v>194</v>
      </c>
      <c r="B7" s="54"/>
      <c r="C7" s="55" t="s">
        <v>65</v>
      </c>
      <c r="D7" s="56">
        <v>16200</v>
      </c>
      <c r="E7" s="56">
        <v>16200</v>
      </c>
      <c r="F7" s="56">
        <v>16200</v>
      </c>
      <c r="G7" s="331">
        <v>16200</v>
      </c>
      <c r="H7" s="331">
        <v>16200</v>
      </c>
      <c r="I7" s="331">
        <v>16200</v>
      </c>
      <c r="J7" s="331">
        <v>16200</v>
      </c>
      <c r="K7" s="331">
        <v>16200</v>
      </c>
      <c r="L7" s="331">
        <v>16200</v>
      </c>
      <c r="M7" s="297">
        <v>16200</v>
      </c>
      <c r="N7" s="610">
        <v>16200</v>
      </c>
    </row>
    <row r="8" spans="1:15" s="19" customFormat="1" ht="30" customHeight="1" x14ac:dyDescent="0.2">
      <c r="A8" s="40" t="s">
        <v>313</v>
      </c>
      <c r="B8" s="40"/>
      <c r="C8" s="57" t="s">
        <v>350</v>
      </c>
      <c r="D8" s="228">
        <v>30</v>
      </c>
      <c r="E8" s="292">
        <v>40</v>
      </c>
      <c r="F8" s="292">
        <v>40</v>
      </c>
      <c r="G8" s="332">
        <v>35</v>
      </c>
      <c r="H8" s="332">
        <v>35</v>
      </c>
      <c r="I8" s="332">
        <v>35</v>
      </c>
      <c r="J8" s="332">
        <v>10</v>
      </c>
      <c r="K8" s="590">
        <v>0</v>
      </c>
      <c r="L8" s="590">
        <v>20</v>
      </c>
      <c r="M8" s="585">
        <v>45</v>
      </c>
      <c r="N8" s="611">
        <v>35</v>
      </c>
    </row>
    <row r="9" spans="1:15" s="37" customFormat="1" ht="30" customHeight="1" x14ac:dyDescent="0.2">
      <c r="A9" s="438" t="s">
        <v>348</v>
      </c>
      <c r="B9" s="438"/>
      <c r="C9" s="439" t="s">
        <v>351</v>
      </c>
      <c r="D9" s="496">
        <v>85.96</v>
      </c>
      <c r="E9" s="496">
        <v>61.57</v>
      </c>
      <c r="F9" s="497">
        <v>91.15</v>
      </c>
      <c r="G9" s="497">
        <v>107.64</v>
      </c>
      <c r="H9" s="498">
        <v>103.39</v>
      </c>
      <c r="I9" s="498">
        <v>117.37</v>
      </c>
      <c r="J9" s="498">
        <v>-290.60000000000002</v>
      </c>
      <c r="K9" s="498">
        <v>-376.22</v>
      </c>
      <c r="L9" s="498">
        <v>146.1</v>
      </c>
      <c r="M9" s="499">
        <v>266.42</v>
      </c>
      <c r="N9" s="614">
        <v>110.5</v>
      </c>
    </row>
    <row r="10" spans="1:15" s="427" customFormat="1" ht="9.6" hidden="1" x14ac:dyDescent="0.2">
      <c r="A10" s="423"/>
      <c r="B10" s="423"/>
      <c r="C10" s="424"/>
      <c r="D10" s="487">
        <v>83.73</v>
      </c>
      <c r="E10" s="487">
        <v>54.5</v>
      </c>
      <c r="F10" s="487">
        <v>91.4</v>
      </c>
      <c r="G10" s="487">
        <v>99.55</v>
      </c>
      <c r="H10" s="487">
        <v>97.95</v>
      </c>
      <c r="I10" s="487">
        <v>111.99</v>
      </c>
      <c r="J10" s="487">
        <v>-303.06</v>
      </c>
      <c r="K10" s="487"/>
      <c r="L10" s="487"/>
      <c r="M10" s="488"/>
      <c r="N10" s="489">
        <v>116.67</v>
      </c>
      <c r="O10" s="495" t="s">
        <v>472</v>
      </c>
    </row>
    <row r="11" spans="1:15" s="37" customFormat="1" ht="30" customHeight="1" x14ac:dyDescent="0.2">
      <c r="A11" s="503" t="s">
        <v>349</v>
      </c>
      <c r="B11" s="503"/>
      <c r="C11" s="504" t="s">
        <v>352</v>
      </c>
      <c r="D11" s="591">
        <v>781.36</v>
      </c>
      <c r="E11" s="591">
        <v>814.46</v>
      </c>
      <c r="F11" s="592">
        <v>865.48</v>
      </c>
      <c r="G11" s="592">
        <v>923.56</v>
      </c>
      <c r="H11" s="593">
        <v>994.34</v>
      </c>
      <c r="I11" s="593">
        <v>1043.19</v>
      </c>
      <c r="J11" s="593">
        <v>696.7</v>
      </c>
      <c r="K11" s="594">
        <v>306.91000000000003</v>
      </c>
      <c r="L11" s="594">
        <v>459.66</v>
      </c>
      <c r="M11" s="586">
        <v>711.58</v>
      </c>
      <c r="N11" s="505"/>
    </row>
    <row r="12" spans="1:15" s="427" customFormat="1" ht="9.6" hidden="1" x14ac:dyDescent="0.2">
      <c r="A12" s="429"/>
      <c r="B12" s="429"/>
      <c r="C12" s="430"/>
      <c r="D12" s="490">
        <v>702.44</v>
      </c>
      <c r="E12" s="490">
        <v>753.48</v>
      </c>
      <c r="F12" s="490">
        <v>778.31</v>
      </c>
      <c r="G12" s="490">
        <v>829.22</v>
      </c>
      <c r="H12" s="490">
        <v>879.58</v>
      </c>
      <c r="I12" s="490">
        <v>944.58</v>
      </c>
      <c r="J12" s="490">
        <v>1023.97</v>
      </c>
      <c r="K12" s="490">
        <v>664.12</v>
      </c>
      <c r="L12" s="490"/>
      <c r="M12" s="491"/>
      <c r="N12" s="491"/>
      <c r="O12" s="495" t="s">
        <v>472</v>
      </c>
    </row>
    <row r="13" spans="1:15" s="19" customFormat="1" ht="10.5" customHeight="1" x14ac:dyDescent="0.2">
      <c r="A13" s="40"/>
      <c r="B13" s="52"/>
      <c r="C13" s="40"/>
      <c r="D13" s="50"/>
      <c r="E13" s="50"/>
      <c r="F13" s="50"/>
      <c r="G13" s="50"/>
      <c r="H13" s="50"/>
      <c r="I13" s="50"/>
      <c r="J13" s="50"/>
      <c r="K13" s="50"/>
      <c r="L13" s="50"/>
      <c r="M13" s="51"/>
      <c r="N13" s="51"/>
    </row>
    <row r="14" spans="1:15" s="19" customFormat="1" ht="9.75" customHeight="1" x14ac:dyDescent="0.2">
      <c r="A14" s="9"/>
      <c r="B14" s="9"/>
      <c r="C14" s="21"/>
      <c r="D14" s="53"/>
      <c r="E14" s="53"/>
      <c r="F14" s="53"/>
      <c r="G14" s="45"/>
      <c r="H14" s="45"/>
      <c r="I14" s="45"/>
      <c r="J14" s="45"/>
      <c r="K14" s="45"/>
      <c r="L14" s="45"/>
      <c r="M14" s="45"/>
      <c r="N14" s="45"/>
    </row>
    <row r="15" spans="1:15" s="37" customFormat="1" ht="15" customHeight="1" x14ac:dyDescent="0.2">
      <c r="A15" s="202" t="s">
        <v>257</v>
      </c>
      <c r="B15" s="202"/>
      <c r="C15" s="203" t="s">
        <v>103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5"/>
      <c r="N15" s="205"/>
    </row>
    <row r="16" spans="1:15" s="37" customFormat="1" ht="30" customHeight="1" x14ac:dyDescent="0.2">
      <c r="A16" s="59" t="s">
        <v>195</v>
      </c>
      <c r="B16" s="59"/>
      <c r="C16" s="60" t="s">
        <v>66</v>
      </c>
      <c r="D16" s="61">
        <v>570</v>
      </c>
      <c r="E16" s="61">
        <v>640</v>
      </c>
      <c r="F16" s="61">
        <v>1230</v>
      </c>
      <c r="G16" s="61">
        <v>1193</v>
      </c>
      <c r="H16" s="61">
        <v>1115</v>
      </c>
      <c r="I16" s="351">
        <v>1151</v>
      </c>
      <c r="J16" s="61">
        <v>1221</v>
      </c>
      <c r="K16" s="351">
        <v>979</v>
      </c>
      <c r="L16" s="351">
        <v>1553</v>
      </c>
      <c r="M16" s="589">
        <v>1799</v>
      </c>
      <c r="N16" s="298"/>
    </row>
    <row r="17" spans="1:17" s="37" customFormat="1" ht="30" customHeight="1" x14ac:dyDescent="0.2">
      <c r="A17" s="40" t="s">
        <v>193</v>
      </c>
      <c r="B17" s="40"/>
      <c r="C17" s="62" t="s">
        <v>67</v>
      </c>
      <c r="D17" s="58">
        <f>D7*D16/1000</f>
        <v>9234</v>
      </c>
      <c r="E17" s="58">
        <f t="shared" ref="E17:K17" si="0">E7*E16/1000</f>
        <v>10368</v>
      </c>
      <c r="F17" s="58">
        <f t="shared" si="0"/>
        <v>19926</v>
      </c>
      <c r="G17" s="58">
        <f t="shared" si="0"/>
        <v>19326.599999999999</v>
      </c>
      <c r="H17" s="58">
        <f t="shared" si="0"/>
        <v>18063</v>
      </c>
      <c r="I17" s="58">
        <f t="shared" si="0"/>
        <v>18646.2</v>
      </c>
      <c r="J17" s="58">
        <f t="shared" si="0"/>
        <v>19780.2</v>
      </c>
      <c r="K17" s="352">
        <f t="shared" si="0"/>
        <v>15859.8</v>
      </c>
      <c r="L17" s="352">
        <f>L7*L16/1000</f>
        <v>25158.6</v>
      </c>
      <c r="M17" s="341">
        <f>M7*M16/1000</f>
        <v>29143.8</v>
      </c>
      <c r="N17" s="299"/>
    </row>
    <row r="18" spans="1:17" s="19" customFormat="1" ht="30" customHeight="1" x14ac:dyDescent="0.2">
      <c r="A18" s="477" t="s">
        <v>68</v>
      </c>
      <c r="B18" s="477"/>
      <c r="C18" s="112" t="s">
        <v>69</v>
      </c>
      <c r="D18" s="500">
        <f t="shared" ref="D18:K18" si="1">D16/D9</f>
        <v>6.630991158678456</v>
      </c>
      <c r="E18" s="500">
        <f t="shared" si="1"/>
        <v>10.394672730225759</v>
      </c>
      <c r="F18" s="500">
        <f t="shared" si="1"/>
        <v>13.494240263302249</v>
      </c>
      <c r="G18" s="500">
        <f t="shared" si="1"/>
        <v>11.083240431066518</v>
      </c>
      <c r="H18" s="500">
        <f t="shared" si="1"/>
        <v>10.784408550149918</v>
      </c>
      <c r="I18" s="500">
        <f t="shared" si="1"/>
        <v>9.8065945301184279</v>
      </c>
      <c r="J18" s="500">
        <f t="shared" si="1"/>
        <v>-4.2016517549896761</v>
      </c>
      <c r="K18" s="501">
        <f t="shared" si="1"/>
        <v>-2.6022008399340808</v>
      </c>
      <c r="L18" s="501">
        <f>L16/L9</f>
        <v>10.629705681040384</v>
      </c>
      <c r="M18" s="523">
        <f>M16/M9</f>
        <v>6.7524960588544403</v>
      </c>
      <c r="N18" s="502"/>
    </row>
    <row r="19" spans="1:17" s="427" customFormat="1" ht="9.6" hidden="1" x14ac:dyDescent="0.2">
      <c r="A19" s="423"/>
      <c r="B19" s="423"/>
      <c r="C19" s="424"/>
      <c r="D19" s="459">
        <f t="shared" ref="D19:J19" si="2">D16/D10</f>
        <v>6.8075958437835897</v>
      </c>
      <c r="E19" s="459">
        <f t="shared" si="2"/>
        <v>11.743119266055047</v>
      </c>
      <c r="F19" s="459">
        <f t="shared" si="2"/>
        <v>13.457330415754923</v>
      </c>
      <c r="G19" s="459">
        <f t="shared" si="2"/>
        <v>11.98392767453541</v>
      </c>
      <c r="H19" s="459">
        <f t="shared" si="2"/>
        <v>11.383358856559468</v>
      </c>
      <c r="I19" s="459">
        <f t="shared" si="2"/>
        <v>10.277703366371998</v>
      </c>
      <c r="J19" s="459">
        <f t="shared" si="2"/>
        <v>-4.0289051672936056</v>
      </c>
      <c r="K19" s="459" t="e">
        <f>K16/K10</f>
        <v>#DIV/0!</v>
      </c>
      <c r="L19" s="459" t="e">
        <f>L16/L10</f>
        <v>#DIV/0!</v>
      </c>
      <c r="M19" s="459" t="e">
        <f>M16/M10</f>
        <v>#DIV/0!</v>
      </c>
      <c r="N19" s="460"/>
      <c r="O19" s="495" t="s">
        <v>472</v>
      </c>
    </row>
    <row r="20" spans="1:17" s="19" customFormat="1" ht="30" customHeight="1" x14ac:dyDescent="0.2">
      <c r="A20" s="40" t="s">
        <v>70</v>
      </c>
      <c r="B20" s="40"/>
      <c r="C20" s="57" t="s">
        <v>71</v>
      </c>
      <c r="D20" s="229">
        <f t="shared" ref="D20:J20" si="3">D16/D11</f>
        <v>0.72949728678202108</v>
      </c>
      <c r="E20" s="229">
        <f t="shared" si="3"/>
        <v>0.78579672420990587</v>
      </c>
      <c r="F20" s="229">
        <f t="shared" si="3"/>
        <v>1.4211766880806027</v>
      </c>
      <c r="G20" s="229">
        <f t="shared" si="3"/>
        <v>1.2917406557235047</v>
      </c>
      <c r="H20" s="229">
        <f t="shared" si="3"/>
        <v>1.1213468230182835</v>
      </c>
      <c r="I20" s="229">
        <f t="shared" si="3"/>
        <v>1.1033464661279344</v>
      </c>
      <c r="J20" s="229">
        <f t="shared" si="3"/>
        <v>1.7525477249892349</v>
      </c>
      <c r="K20" s="353">
        <f>K16/K11</f>
        <v>3.1898602196083541</v>
      </c>
      <c r="L20" s="353">
        <f>L16/L11</f>
        <v>3.3785841709089324</v>
      </c>
      <c r="M20" s="342">
        <f>M16/M11</f>
        <v>2.5281767334663705</v>
      </c>
      <c r="N20" s="300"/>
    </row>
    <row r="21" spans="1:17" s="427" customFormat="1" ht="9.6" hidden="1" x14ac:dyDescent="0.2">
      <c r="A21" s="423"/>
      <c r="B21" s="423"/>
      <c r="C21" s="424"/>
      <c r="D21" s="492">
        <f t="shared" ref="D21:J21" si="4">D16/D12</f>
        <v>0.81145720630943563</v>
      </c>
      <c r="E21" s="492">
        <f t="shared" si="4"/>
        <v>0.84939215373997978</v>
      </c>
      <c r="F21" s="492">
        <f t="shared" si="4"/>
        <v>1.5803471624417007</v>
      </c>
      <c r="G21" s="492">
        <f t="shared" si="4"/>
        <v>1.438701430259762</v>
      </c>
      <c r="H21" s="492">
        <f t="shared" si="4"/>
        <v>1.2676504695422814</v>
      </c>
      <c r="I21" s="492">
        <f t="shared" si="4"/>
        <v>1.2185309873171144</v>
      </c>
      <c r="J21" s="492">
        <f t="shared" si="4"/>
        <v>1.1924177466136703</v>
      </c>
      <c r="K21" s="492">
        <f>K16/K12</f>
        <v>1.4741311811118472</v>
      </c>
      <c r="L21" s="492" t="e">
        <f>L16/L12</f>
        <v>#DIV/0!</v>
      </c>
      <c r="M21" s="493" t="e">
        <f>M16/M12</f>
        <v>#DIV/0!</v>
      </c>
      <c r="N21" s="493"/>
      <c r="O21" s="495" t="s">
        <v>472</v>
      </c>
    </row>
    <row r="22" spans="1:17" s="19" customFormat="1" ht="30" customHeight="1" x14ac:dyDescent="0.2">
      <c r="A22" s="477" t="s">
        <v>267</v>
      </c>
      <c r="B22" s="477"/>
      <c r="C22" s="112" t="s">
        <v>104</v>
      </c>
      <c r="D22" s="478">
        <f t="shared" ref="D22:K22" si="5">D8/D9</f>
        <v>0.34899953466728711</v>
      </c>
      <c r="E22" s="478">
        <f t="shared" si="5"/>
        <v>0.64966704563910993</v>
      </c>
      <c r="F22" s="478">
        <f t="shared" si="5"/>
        <v>0.43883708173340646</v>
      </c>
      <c r="G22" s="478">
        <f t="shared" si="5"/>
        <v>0.32515793385358605</v>
      </c>
      <c r="H22" s="478">
        <f t="shared" si="5"/>
        <v>0.33852403520649965</v>
      </c>
      <c r="I22" s="478">
        <f t="shared" si="5"/>
        <v>0.29820226633722413</v>
      </c>
      <c r="J22" s="478">
        <f t="shared" si="5"/>
        <v>-3.4411562284927734E-2</v>
      </c>
      <c r="K22" s="478">
        <f t="shared" si="5"/>
        <v>0</v>
      </c>
      <c r="L22" s="478">
        <f>L8/L9</f>
        <v>0.13689253935660506</v>
      </c>
      <c r="M22" s="517">
        <f>M8/M9</f>
        <v>0.16890623827040011</v>
      </c>
      <c r="N22" s="517">
        <f>N8/N9</f>
        <v>0.31674208144796379</v>
      </c>
    </row>
    <row r="23" spans="1:17" s="427" customFormat="1" ht="9.6" hidden="1" x14ac:dyDescent="0.2">
      <c r="A23" s="450"/>
      <c r="B23" s="450"/>
      <c r="C23" s="399"/>
      <c r="D23" s="453">
        <f t="shared" ref="D23:J23" si="6">D8/D10</f>
        <v>0.35829451809387314</v>
      </c>
      <c r="E23" s="453">
        <f t="shared" si="6"/>
        <v>0.73394495412844041</v>
      </c>
      <c r="F23" s="453">
        <f t="shared" si="6"/>
        <v>0.43763676148796499</v>
      </c>
      <c r="G23" s="453">
        <f t="shared" si="6"/>
        <v>0.35158211953792068</v>
      </c>
      <c r="H23" s="453">
        <f t="shared" si="6"/>
        <v>0.35732516590096985</v>
      </c>
      <c r="I23" s="453">
        <f t="shared" si="6"/>
        <v>0.31252790427716765</v>
      </c>
      <c r="J23" s="453">
        <f t="shared" si="6"/>
        <v>-3.2996766316900947E-2</v>
      </c>
      <c r="K23" s="453" t="e">
        <f>K8/K10</f>
        <v>#DIV/0!</v>
      </c>
      <c r="L23" s="453" t="e">
        <f>L8/L10</f>
        <v>#DIV/0!</v>
      </c>
      <c r="M23" s="453" t="e">
        <f>M8/M10</f>
        <v>#DIV/0!</v>
      </c>
      <c r="N23" s="494" t="s">
        <v>406</v>
      </c>
      <c r="O23" s="495" t="s">
        <v>472</v>
      </c>
    </row>
    <row r="24" spans="1:17" s="19" customFormat="1" ht="30" customHeight="1" x14ac:dyDescent="0.2">
      <c r="A24" s="64" t="s">
        <v>268</v>
      </c>
      <c r="B24" s="64"/>
      <c r="C24" s="65" t="s">
        <v>72</v>
      </c>
      <c r="D24" s="230">
        <f t="shared" ref="D24:K24" si="7">D8/D16</f>
        <v>5.2631578947368418E-2</v>
      </c>
      <c r="E24" s="230">
        <f t="shared" si="7"/>
        <v>6.25E-2</v>
      </c>
      <c r="F24" s="230">
        <f t="shared" si="7"/>
        <v>3.2520325203252036E-2</v>
      </c>
      <c r="G24" s="230">
        <f t="shared" si="7"/>
        <v>2.9337803855825649E-2</v>
      </c>
      <c r="H24" s="230">
        <f t="shared" si="7"/>
        <v>3.1390134529147982E-2</v>
      </c>
      <c r="I24" s="230">
        <f t="shared" si="7"/>
        <v>3.0408340573414423E-2</v>
      </c>
      <c r="J24" s="343">
        <f t="shared" si="7"/>
        <v>8.1900081900081901E-3</v>
      </c>
      <c r="K24" s="343">
        <f t="shared" si="7"/>
        <v>0</v>
      </c>
      <c r="L24" s="343">
        <f>L8/L16</f>
        <v>1.28783000643915E-2</v>
      </c>
      <c r="M24" s="524">
        <f>M8/M16</f>
        <v>2.501389660922735E-2</v>
      </c>
      <c r="N24" s="301"/>
    </row>
    <row r="25" spans="1:17" s="19" customFormat="1" ht="10.5" customHeight="1" x14ac:dyDescent="0.2">
      <c r="A25" s="40"/>
      <c r="B25" s="52" t="s">
        <v>44</v>
      </c>
      <c r="D25" s="50"/>
      <c r="E25" s="50"/>
      <c r="F25" s="50"/>
      <c r="G25" s="50"/>
      <c r="H25" s="50"/>
      <c r="I25" s="51"/>
      <c r="J25" s="51"/>
      <c r="K25" s="51"/>
    </row>
    <row r="26" spans="1:17" s="19" customFormat="1" ht="10.5" customHeight="1" x14ac:dyDescent="0.2">
      <c r="A26" s="40"/>
      <c r="B26" s="52" t="s">
        <v>46</v>
      </c>
      <c r="D26" s="50"/>
      <c r="E26" s="50"/>
      <c r="F26" s="50"/>
      <c r="G26" s="50"/>
      <c r="H26" s="50"/>
      <c r="I26" s="51"/>
      <c r="J26" s="51"/>
      <c r="K26" s="51"/>
    </row>
    <row r="27" spans="1:17" s="19" customFormat="1" ht="10.5" customHeight="1" x14ac:dyDescent="0.2">
      <c r="A27" s="40"/>
      <c r="B27" s="52" t="s">
        <v>45</v>
      </c>
      <c r="D27" s="50"/>
      <c r="E27" s="50"/>
      <c r="F27" s="50"/>
      <c r="G27" s="50"/>
      <c r="H27" s="50"/>
      <c r="I27" s="51"/>
      <c r="J27" s="51"/>
      <c r="K27" s="51"/>
    </row>
    <row r="28" spans="1:17" s="37" customFormat="1" ht="9.6" x14ac:dyDescent="0.2">
      <c r="B28" s="52" t="s">
        <v>314</v>
      </c>
    </row>
    <row r="29" spans="1:17" s="37" customFormat="1" ht="9.6" x14ac:dyDescent="0.2"/>
    <row r="30" spans="1:17" s="37" customFormat="1" ht="9.6" x14ac:dyDescent="0.2"/>
    <row r="31" spans="1:17" s="37" customFormat="1" ht="9.6" x14ac:dyDescent="0.2"/>
    <row r="32" spans="1:17" s="37" customFormat="1" ht="10.8" x14ac:dyDescent="0.2">
      <c r="Q32" s="66"/>
    </row>
    <row r="33" spans="2:11" s="39" customFormat="1" x14ac:dyDescent="0.2"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2:11" s="39" customFormat="1" x14ac:dyDescent="0.2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2:11" s="39" customFormat="1" x14ac:dyDescent="0.2"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2:11" s="39" customFormat="1" x14ac:dyDescent="0.2"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2:11" s="39" customFormat="1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</row>
  </sheetData>
  <phoneticPr fontId="2"/>
  <pageMargins left="0.31496062992125984" right="0.11811023622047245" top="0.98425196850393704" bottom="0.51181102362204722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62"/>
  <sheetViews>
    <sheetView showGridLines="0" zoomScaleNormal="100" zoomScaleSheetLayoutView="100" workbookViewId="0"/>
  </sheetViews>
  <sheetFormatPr defaultColWidth="9" defaultRowHeight="13.2" x14ac:dyDescent="0.2"/>
  <cols>
    <col min="1" max="1" width="2.6640625" style="10" customWidth="1"/>
    <col min="2" max="9" width="8.6640625" style="10" customWidth="1"/>
    <col min="10" max="10" width="5.6640625" style="10" customWidth="1"/>
    <col min="11" max="12" width="8.6640625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73" customFormat="1" ht="15" customHeight="1" x14ac:dyDescent="0.2">
      <c r="A4" s="274"/>
      <c r="B4" s="275" t="s">
        <v>333</v>
      </c>
      <c r="C4" s="276"/>
      <c r="D4" s="276"/>
      <c r="E4" s="276"/>
      <c r="F4" s="276"/>
      <c r="G4" s="276"/>
      <c r="H4" s="277"/>
      <c r="I4" s="277"/>
      <c r="J4" s="274"/>
      <c r="K4" s="275" t="s">
        <v>334</v>
      </c>
      <c r="L4" s="276"/>
      <c r="M4" s="276"/>
      <c r="N4" s="276"/>
      <c r="O4" s="276"/>
      <c r="P4" s="276"/>
      <c r="Q4" s="277"/>
      <c r="R4" s="277"/>
      <c r="S4" s="274"/>
    </row>
    <row r="5" spans="1:19" s="128" customFormat="1" ht="15" customHeight="1" x14ac:dyDescent="0.2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2">
      <c r="A6" s="20"/>
      <c r="B6" s="20"/>
      <c r="C6" s="24"/>
      <c r="D6" s="270"/>
      <c r="E6" s="270"/>
      <c r="F6" s="270"/>
      <c r="G6" s="270"/>
      <c r="H6" s="270"/>
      <c r="I6" s="270"/>
      <c r="J6" s="20"/>
      <c r="K6" s="271"/>
      <c r="L6" s="271"/>
      <c r="S6" s="20"/>
    </row>
    <row r="7" spans="1:19" s="128" customFormat="1" ht="15" customHeight="1" x14ac:dyDescent="0.2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2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2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2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2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2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72"/>
      <c r="S12" s="20"/>
    </row>
    <row r="13" spans="1:19" s="128" customFormat="1" ht="15" customHeight="1" x14ac:dyDescent="0.2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2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2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2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2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2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2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2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2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2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2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73" customFormat="1" ht="15" customHeight="1" x14ac:dyDescent="0.2">
      <c r="A24" s="274"/>
      <c r="B24" s="275" t="s">
        <v>335</v>
      </c>
      <c r="C24" s="276"/>
      <c r="D24" s="276"/>
      <c r="E24" s="276"/>
      <c r="F24" s="276"/>
      <c r="G24" s="276"/>
      <c r="H24" s="277"/>
      <c r="I24" s="277"/>
      <c r="J24" s="274"/>
      <c r="K24" s="275" t="s">
        <v>498</v>
      </c>
      <c r="L24" s="276"/>
      <c r="M24" s="276"/>
      <c r="N24" s="276"/>
      <c r="O24" s="276"/>
      <c r="P24" s="276"/>
      <c r="Q24" s="277"/>
      <c r="R24" s="277"/>
      <c r="S24" s="274"/>
    </row>
    <row r="25" spans="1:19" s="128" customFormat="1" ht="15" customHeight="1" x14ac:dyDescent="0.2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2">
      <c r="A26" s="20"/>
      <c r="B26" s="20"/>
      <c r="C26" s="24"/>
      <c r="D26" s="270"/>
      <c r="E26" s="270"/>
      <c r="F26" s="270"/>
      <c r="G26" s="270"/>
      <c r="H26" s="270"/>
      <c r="I26" s="270"/>
      <c r="J26" s="20"/>
      <c r="K26" s="271"/>
      <c r="L26" s="271"/>
      <c r="S26" s="20"/>
    </row>
    <row r="27" spans="1:19" s="128" customFormat="1" ht="15" customHeight="1" x14ac:dyDescent="0.2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2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2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2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2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2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72"/>
      <c r="S32" s="20"/>
    </row>
    <row r="33" spans="1:19" s="128" customFormat="1" ht="15" customHeight="1" x14ac:dyDescent="0.2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2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2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2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2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2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2">
      <c r="C39" s="401"/>
      <c r="D39" s="272"/>
      <c r="E39" s="272"/>
      <c r="F39" s="272"/>
      <c r="G39" s="272"/>
      <c r="H39" s="272"/>
      <c r="I39" s="272"/>
      <c r="K39" s="616"/>
      <c r="L39" s="616"/>
    </row>
    <row r="40" spans="1:19" s="128" customFormat="1" ht="15" customHeight="1" x14ac:dyDescent="0.2">
      <c r="C40" s="401"/>
      <c r="D40" s="272"/>
      <c r="E40" s="272"/>
      <c r="F40" s="272"/>
      <c r="G40" s="272"/>
      <c r="H40" s="272"/>
      <c r="I40" s="272"/>
      <c r="K40" s="616"/>
      <c r="L40" s="616"/>
    </row>
    <row r="41" spans="1:19" s="128" customFormat="1" ht="15" customHeight="1" x14ac:dyDescent="0.2">
      <c r="C41" s="401"/>
      <c r="D41" s="617"/>
      <c r="E41" s="617"/>
      <c r="F41" s="617"/>
      <c r="G41" s="617"/>
      <c r="H41" s="617"/>
      <c r="I41" s="617"/>
      <c r="K41" s="618"/>
      <c r="L41" s="618"/>
    </row>
    <row r="42" spans="1:19" s="128" customFormat="1" ht="15" customHeight="1" x14ac:dyDescent="0.2">
      <c r="C42" s="401"/>
      <c r="D42" s="619"/>
      <c r="E42" s="619"/>
      <c r="F42" s="619"/>
      <c r="G42" s="619"/>
      <c r="H42" s="619"/>
      <c r="I42" s="619"/>
      <c r="K42" s="620"/>
      <c r="L42" s="620"/>
    </row>
    <row r="43" spans="1:19" s="128" customFormat="1" ht="15" customHeight="1" x14ac:dyDescent="0.2">
      <c r="C43" s="401"/>
      <c r="D43" s="619"/>
      <c r="E43" s="619"/>
      <c r="F43" s="619"/>
      <c r="G43" s="619"/>
      <c r="H43" s="619"/>
      <c r="I43" s="619"/>
      <c r="K43" s="620"/>
      <c r="L43" s="620"/>
    </row>
    <row r="44" spans="1:19" s="128" customFormat="1" ht="15" customHeight="1" x14ac:dyDescent="0.2">
      <c r="C44" s="401"/>
      <c r="D44" s="619"/>
      <c r="E44" s="619"/>
      <c r="F44" s="619"/>
      <c r="G44" s="619"/>
      <c r="H44" s="619"/>
      <c r="I44" s="619"/>
      <c r="K44" s="620"/>
      <c r="L44" s="620"/>
    </row>
    <row r="45" spans="1:19" s="33" customFormat="1" ht="10.5" customHeight="1" x14ac:dyDescent="0.2">
      <c r="A45" s="10"/>
      <c r="B45" s="621"/>
      <c r="E45" s="16"/>
      <c r="I45" s="10"/>
      <c r="J45" s="10"/>
      <c r="S45" s="10"/>
    </row>
    <row r="46" spans="1:19" s="19" customFormat="1" ht="10.5" customHeight="1" x14ac:dyDescent="0.2">
      <c r="B46" s="621"/>
    </row>
    <row r="47" spans="1:19" s="19" customFormat="1" ht="13.5" customHeight="1" x14ac:dyDescent="0.2"/>
    <row r="48" spans="1:19" s="19" customFormat="1" ht="13.5" customHeight="1" x14ac:dyDescent="0.2"/>
    <row r="49" spans="1:19" s="19" customFormat="1" ht="13.5" customHeight="1" x14ac:dyDescent="0.2"/>
    <row r="50" spans="1:19" s="19" customFormat="1" ht="9.6" x14ac:dyDescent="0.2"/>
    <row r="51" spans="1:19" s="19" customFormat="1" ht="9.6" x14ac:dyDescent="0.2"/>
    <row r="52" spans="1:19" s="19" customFormat="1" ht="9.6" x14ac:dyDescent="0.2"/>
    <row r="53" spans="1:19" s="19" customFormat="1" ht="9.6" x14ac:dyDescent="0.2"/>
    <row r="54" spans="1:19" s="19" customFormat="1" ht="9.6" x14ac:dyDescent="0.2"/>
    <row r="55" spans="1:19" s="19" customFormat="1" ht="9.6" x14ac:dyDescent="0.2"/>
    <row r="56" spans="1:19" s="19" customFormat="1" ht="9.6" x14ac:dyDescent="0.2"/>
    <row r="57" spans="1:19" s="19" customFormat="1" ht="10.8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S57" s="32"/>
    </row>
    <row r="58" spans="1:19" s="32" customFormat="1" ht="10.8" x14ac:dyDescent="0.2"/>
    <row r="59" spans="1:19" s="32" customFormat="1" ht="10.8" x14ac:dyDescent="0.2"/>
    <row r="60" spans="1:19" s="32" customFormat="1" ht="10.8" x14ac:dyDescent="0.2"/>
    <row r="61" spans="1:19" s="32" customFormat="1" ht="10.8" x14ac:dyDescent="0.2"/>
    <row r="62" spans="1:19" s="32" customForma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S62" s="10"/>
    </row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66"/>
  <sheetViews>
    <sheetView showGridLines="0" zoomScaleNormal="100" zoomScaleSheetLayoutView="100" workbookViewId="0">
      <selection activeCell="A44" sqref="A44:IV58"/>
    </sheetView>
  </sheetViews>
  <sheetFormatPr defaultColWidth="9" defaultRowHeight="13.2" x14ac:dyDescent="0.2"/>
  <cols>
    <col min="1" max="1" width="2.6640625" style="10" customWidth="1"/>
    <col min="2" max="9" width="9" style="10" customWidth="1"/>
    <col min="10" max="10" width="5.6640625" style="10" customWidth="1"/>
    <col min="11" max="12" width="9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15.6" x14ac:dyDescent="0.2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73" customFormat="1" ht="15" customHeight="1" x14ac:dyDescent="0.2">
      <c r="A4" s="274"/>
      <c r="B4" s="275" t="s">
        <v>336</v>
      </c>
      <c r="C4" s="276"/>
      <c r="D4" s="276"/>
      <c r="E4" s="276"/>
      <c r="F4" s="276"/>
      <c r="G4" s="276"/>
      <c r="H4" s="277"/>
      <c r="I4" s="277"/>
      <c r="J4" s="274"/>
      <c r="K4" s="275" t="s">
        <v>337</v>
      </c>
      <c r="L4" s="276"/>
      <c r="M4" s="276"/>
      <c r="N4" s="276"/>
      <c r="O4" s="276"/>
      <c r="P4" s="276"/>
      <c r="Q4" s="277"/>
      <c r="R4" s="277"/>
      <c r="S4" s="274"/>
    </row>
    <row r="5" spans="1:19" s="128" customFormat="1" ht="15" customHeight="1" x14ac:dyDescent="0.2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2">
      <c r="A6" s="20"/>
      <c r="B6" s="20"/>
      <c r="C6" s="24"/>
      <c r="D6" s="270"/>
      <c r="E6" s="270"/>
      <c r="F6" s="270"/>
      <c r="G6" s="270"/>
      <c r="H6" s="270"/>
      <c r="I6" s="270"/>
      <c r="J6" s="20"/>
      <c r="K6" s="271"/>
      <c r="L6" s="271"/>
      <c r="S6" s="20"/>
    </row>
    <row r="7" spans="1:19" s="128" customFormat="1" ht="15" customHeight="1" x14ac:dyDescent="0.2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2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2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2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2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2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72"/>
      <c r="S12" s="20"/>
    </row>
    <row r="13" spans="1:19" s="128" customFormat="1" ht="15" customHeight="1" x14ac:dyDescent="0.2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2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2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2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2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2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2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2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2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2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2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73" customFormat="1" ht="15" customHeight="1" x14ac:dyDescent="0.2">
      <c r="A24" s="274"/>
      <c r="B24" s="275" t="s">
        <v>338</v>
      </c>
      <c r="C24" s="276"/>
      <c r="D24" s="276"/>
      <c r="E24" s="276"/>
      <c r="F24" s="276"/>
      <c r="G24" s="276"/>
      <c r="H24" s="277"/>
      <c r="I24" s="277"/>
      <c r="J24" s="274"/>
      <c r="K24" s="275" t="s">
        <v>339</v>
      </c>
      <c r="L24" s="276"/>
      <c r="M24" s="276"/>
      <c r="N24" s="276"/>
      <c r="O24" s="276"/>
      <c r="P24" s="276"/>
      <c r="Q24" s="277"/>
      <c r="R24" s="277"/>
      <c r="S24" s="274"/>
    </row>
    <row r="25" spans="1:19" s="128" customFormat="1" ht="15" customHeight="1" x14ac:dyDescent="0.2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2">
      <c r="A26" s="20"/>
      <c r="B26" s="20"/>
      <c r="C26" s="24"/>
      <c r="D26" s="270"/>
      <c r="E26" s="270"/>
      <c r="F26" s="270"/>
      <c r="G26" s="270"/>
      <c r="H26" s="270"/>
      <c r="I26" s="270"/>
      <c r="J26" s="20"/>
      <c r="K26" s="271"/>
      <c r="L26" s="271"/>
      <c r="S26" s="20"/>
    </row>
    <row r="27" spans="1:19" s="128" customFormat="1" ht="15" customHeight="1" x14ac:dyDescent="0.2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2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2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2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2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2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72"/>
      <c r="S32" s="20"/>
    </row>
    <row r="33" spans="1:19" s="128" customFormat="1" ht="15" customHeight="1" x14ac:dyDescent="0.2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2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2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2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2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2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2">
      <c r="A39" s="20"/>
      <c r="B39" s="20"/>
      <c r="C39" s="24"/>
      <c r="D39" s="133"/>
      <c r="E39" s="133"/>
      <c r="F39" s="133"/>
      <c r="G39" s="133"/>
      <c r="H39" s="133"/>
      <c r="I39" s="133"/>
      <c r="J39" s="20"/>
      <c r="K39" s="134"/>
      <c r="L39" s="134"/>
      <c r="S39" s="20"/>
    </row>
    <row r="40" spans="1:19" s="128" customFormat="1" ht="15" customHeight="1" x14ac:dyDescent="0.2">
      <c r="A40" s="20"/>
      <c r="B40" s="20"/>
      <c r="C40" s="24"/>
      <c r="D40" s="133"/>
      <c r="E40" s="133"/>
      <c r="F40" s="133"/>
      <c r="G40" s="133"/>
      <c r="H40" s="133"/>
      <c r="I40" s="133"/>
      <c r="J40" s="20"/>
      <c r="K40" s="134"/>
      <c r="L40" s="134"/>
      <c r="S40" s="20"/>
    </row>
    <row r="41" spans="1:19" s="128" customFormat="1" ht="15" customHeight="1" x14ac:dyDescent="0.2">
      <c r="A41" s="20"/>
      <c r="B41" s="20"/>
      <c r="C41" s="24"/>
      <c r="D41" s="135"/>
      <c r="E41" s="135"/>
      <c r="F41" s="135"/>
      <c r="G41" s="135"/>
      <c r="H41" s="135"/>
      <c r="I41" s="135"/>
      <c r="J41" s="20"/>
      <c r="K41" s="136"/>
      <c r="L41" s="136"/>
      <c r="S41" s="20"/>
    </row>
    <row r="42" spans="1:19" s="128" customFormat="1" ht="15" customHeight="1" x14ac:dyDescent="0.2">
      <c r="A42" s="20"/>
      <c r="B42" s="20"/>
      <c r="C42" s="24"/>
      <c r="D42" s="95"/>
      <c r="E42" s="95"/>
      <c r="F42" s="95"/>
      <c r="G42" s="95"/>
      <c r="H42" s="95"/>
      <c r="I42" s="95"/>
      <c r="J42" s="20"/>
      <c r="K42" s="96"/>
      <c r="L42" s="96"/>
      <c r="S42" s="20"/>
    </row>
    <row r="43" spans="1:19" s="128" customFormat="1" ht="15" customHeight="1" x14ac:dyDescent="0.2">
      <c r="A43" s="20"/>
      <c r="B43" s="20"/>
      <c r="C43" s="24"/>
      <c r="D43" s="95"/>
      <c r="E43" s="95"/>
      <c r="F43" s="95"/>
      <c r="G43" s="95"/>
      <c r="H43" s="95"/>
      <c r="I43" s="95"/>
      <c r="J43" s="20"/>
      <c r="K43" s="96"/>
      <c r="L43" s="96"/>
      <c r="S43" s="20"/>
    </row>
    <row r="44" spans="1:19" s="279" customFormat="1" ht="0.15" customHeight="1" x14ac:dyDescent="0.2">
      <c r="C44" s="323">
        <f>連PL!D5</f>
        <v>2009</v>
      </c>
      <c r="D44" s="323">
        <f>連PL!E5</f>
        <v>2010</v>
      </c>
      <c r="E44" s="323">
        <f>連PL!F5</f>
        <v>2011</v>
      </c>
      <c r="F44" s="323">
        <f>連PL!G5</f>
        <v>2012</v>
      </c>
      <c r="G44" s="323">
        <f>連PL!H5</f>
        <v>2013</v>
      </c>
      <c r="H44" s="323">
        <f>連PL!I5</f>
        <v>2014</v>
      </c>
      <c r="I44" s="323">
        <f>連PL!J5</f>
        <v>2015</v>
      </c>
      <c r="J44" s="323">
        <f>連PL!K5</f>
        <v>2016</v>
      </c>
      <c r="K44" s="323">
        <f>連PL!L5</f>
        <v>2017</v>
      </c>
      <c r="L44" s="625" t="str">
        <f>連PL!N5</f>
        <v>2019
(予)</v>
      </c>
    </row>
    <row r="45" spans="1:19" s="280" customFormat="1" ht="0.15" customHeight="1" x14ac:dyDescent="0.2">
      <c r="B45" s="283" t="s">
        <v>169</v>
      </c>
      <c r="C45" s="525">
        <f>連PL!D6</f>
        <v>24996</v>
      </c>
      <c r="D45" s="525">
        <f>連PL!E6</f>
        <v>26127</v>
      </c>
      <c r="E45" s="525">
        <f>連PL!F6</f>
        <v>27984</v>
      </c>
      <c r="F45" s="525">
        <f>連PL!G6</f>
        <v>32604</v>
      </c>
      <c r="G45" s="525">
        <f>連PL!H6</f>
        <v>29290</v>
      </c>
      <c r="H45" s="525">
        <f>連PL!I6</f>
        <v>32500</v>
      </c>
      <c r="I45" s="525">
        <f>連PL!J6</f>
        <v>30485</v>
      </c>
      <c r="J45" s="525">
        <f>連PL!K6</f>
        <v>29792</v>
      </c>
      <c r="K45" s="525">
        <f>連PL!L6</f>
        <v>31024</v>
      </c>
      <c r="L45" s="525">
        <f>連PL!N6</f>
        <v>23000</v>
      </c>
    </row>
    <row r="46" spans="1:19" s="279" customFormat="1" ht="0.15" customHeight="1" x14ac:dyDescent="0.2">
      <c r="B46" s="526" t="s">
        <v>505</v>
      </c>
      <c r="C46" s="284">
        <f>収益性!E20</f>
        <v>0.22728965679868593</v>
      </c>
      <c r="D46" s="284">
        <f>収益性!F20</f>
        <v>0.23108591107366616</v>
      </c>
      <c r="E46" s="284">
        <f>収益性!G20</f>
        <v>0.21101005742474513</v>
      </c>
      <c r="F46" s="284">
        <f>収益性!H20</f>
        <v>0.21800246396007097</v>
      </c>
      <c r="G46" s="284">
        <f>収益性!I20</f>
        <v>0.23632139045237205</v>
      </c>
      <c r="H46" s="284">
        <f>収益性!J20</f>
        <v>1.6921081206192391E-2</v>
      </c>
      <c r="I46" s="284">
        <f>収益性!K20</f>
        <v>0.27856648274409734</v>
      </c>
      <c r="J46" s="284">
        <f>収益性!L20</f>
        <v>0.32053934198351802</v>
      </c>
      <c r="K46" s="284">
        <f>収益性!M20</f>
        <v>0.34667331541973428</v>
      </c>
      <c r="L46" s="615"/>
      <c r="M46" s="281"/>
      <c r="N46" s="281"/>
      <c r="O46" s="281"/>
      <c r="P46" s="281"/>
      <c r="Q46" s="281"/>
    </row>
    <row r="47" spans="1:19" s="279" customFormat="1" ht="0.15" customHeight="1" x14ac:dyDescent="0.2">
      <c r="B47" s="279" t="s">
        <v>174</v>
      </c>
      <c r="C47" s="286">
        <f>連PL!D10</f>
        <v>2571</v>
      </c>
      <c r="D47" s="286">
        <f>連PL!E10</f>
        <v>2489</v>
      </c>
      <c r="E47" s="286">
        <f>連PL!F10</f>
        <v>2957</v>
      </c>
      <c r="F47" s="286">
        <f>連PL!G10</f>
        <v>3410</v>
      </c>
      <c r="G47" s="286">
        <f>連PL!H10</f>
        <v>2724</v>
      </c>
      <c r="H47" s="286">
        <f>連PL!I10</f>
        <v>3335</v>
      </c>
      <c r="I47" s="286">
        <f>連PL!J10</f>
        <v>-4123</v>
      </c>
      <c r="J47" s="286">
        <f>連PL!K10</f>
        <v>2654</v>
      </c>
      <c r="K47" s="286">
        <f>連PL!L10</f>
        <v>3351</v>
      </c>
      <c r="L47" s="286">
        <f>連PL!N10</f>
        <v>2300</v>
      </c>
    </row>
    <row r="48" spans="1:19" s="279" customFormat="1" ht="0.15" customHeight="1" x14ac:dyDescent="0.2">
      <c r="B48" s="528" t="s">
        <v>506</v>
      </c>
      <c r="C48" s="282">
        <f>収益性!E22</f>
        <v>9.5295878861379829E-2</v>
      </c>
      <c r="D48" s="282">
        <f>収益性!F22</f>
        <v>0.10569809403312204</v>
      </c>
      <c r="E48" s="282">
        <f>収益性!G22</f>
        <v>0.10461284538520715</v>
      </c>
      <c r="F48" s="282">
        <f>収益性!H22</f>
        <v>9.302941117913914E-2</v>
      </c>
      <c r="G48" s="282">
        <f>収益性!I22</f>
        <v>0.10261568264996324</v>
      </c>
      <c r="H48" s="282">
        <f>収益性!J22</f>
        <v>-0.13527152082483335</v>
      </c>
      <c r="I48" s="282">
        <f>収益性!K22</f>
        <v>8.9096419331777268E-2</v>
      </c>
      <c r="J48" s="282">
        <f>収益性!L22</f>
        <v>0.10804232267367407</v>
      </c>
      <c r="K48" s="282">
        <f>収益性!M22</f>
        <v>0.14352979233931909</v>
      </c>
      <c r="L48" s="282">
        <f>収益性!N22</f>
        <v>0.1</v>
      </c>
    </row>
    <row r="49" spans="2:12" s="279" customFormat="1" ht="0.15" customHeight="1" x14ac:dyDescent="0.2">
      <c r="B49" s="285" t="s">
        <v>177</v>
      </c>
      <c r="C49" s="288">
        <f>連PL!D13</f>
        <v>2630</v>
      </c>
      <c r="D49" s="288">
        <f>連PL!E13</f>
        <v>2524</v>
      </c>
      <c r="E49" s="288">
        <f>連PL!F13</f>
        <v>2930</v>
      </c>
      <c r="F49" s="288">
        <f>連PL!G13</f>
        <v>3450</v>
      </c>
      <c r="G49" s="288">
        <f>連PL!H13</f>
        <v>2736</v>
      </c>
      <c r="H49" s="288">
        <f>連PL!I13</f>
        <v>3350</v>
      </c>
      <c r="I49" s="288">
        <f>連PL!J13</f>
        <v>-4081</v>
      </c>
      <c r="J49" s="288">
        <f>連PL!K13</f>
        <v>2569</v>
      </c>
      <c r="K49" s="288">
        <f>連PL!L13</f>
        <v>3177</v>
      </c>
      <c r="L49" s="288">
        <f>連PL!N13</f>
        <v>2300</v>
      </c>
    </row>
    <row r="50" spans="2:12" s="279" customFormat="1" ht="0.15" customHeight="1" x14ac:dyDescent="0.2">
      <c r="B50" s="527" t="s">
        <v>507</v>
      </c>
      <c r="C50" s="284">
        <f>収益性!E24</f>
        <v>9.6615125785264447E-2</v>
      </c>
      <c r="D50" s="284">
        <f>収益性!F24</f>
        <v>0.1047343418549825</v>
      </c>
      <c r="E50" s="284">
        <f>収益性!G24</f>
        <v>0.10584308628132591</v>
      </c>
      <c r="F50" s="284">
        <f>収益性!H24</f>
        <v>9.3438167817566892E-2</v>
      </c>
      <c r="G50" s="284">
        <f>収益性!I24</f>
        <v>0.10307859693863658</v>
      </c>
      <c r="H50" s="284">
        <f>収益性!J24</f>
        <v>-0.1339002035276953</v>
      </c>
      <c r="I50" s="284">
        <f>収益性!K24</f>
        <v>8.6251066575132207E-2</v>
      </c>
      <c r="J50" s="284">
        <f>収益性!L24</f>
        <v>0.10241609474053152</v>
      </c>
      <c r="K50" s="284">
        <f>収益性!M24</f>
        <v>0.14284550509515651</v>
      </c>
      <c r="L50" s="284">
        <f>収益性!N24</f>
        <v>0.1</v>
      </c>
    </row>
    <row r="51" spans="2:12" s="279" customFormat="1" ht="0.15" customHeight="1" x14ac:dyDescent="0.2">
      <c r="B51" s="279" t="s">
        <v>179</v>
      </c>
      <c r="C51" s="286">
        <f>連PL!D23</f>
        <v>1392</v>
      </c>
      <c r="D51" s="286">
        <f>連PL!E23</f>
        <v>997</v>
      </c>
      <c r="E51" s="286">
        <f>連PL!F23</f>
        <v>1476</v>
      </c>
      <c r="F51" s="286">
        <f>連PL!G23</f>
        <v>1743</v>
      </c>
      <c r="G51" s="286">
        <f>連PL!H23</f>
        <v>1674</v>
      </c>
      <c r="H51" s="286">
        <f>連PL!I23</f>
        <v>1863</v>
      </c>
      <c r="I51" s="286">
        <f>連PL!J23</f>
        <v>-4707</v>
      </c>
      <c r="J51" s="286">
        <f>連PL!K23</f>
        <v>-6094</v>
      </c>
      <c r="K51" s="286">
        <f>連PL!L23</f>
        <v>2366</v>
      </c>
      <c r="L51" s="286">
        <f>連PL!N23</f>
        <v>1780</v>
      </c>
    </row>
    <row r="52" spans="2:12" s="279" customFormat="1" ht="0.15" customHeight="1" x14ac:dyDescent="0.2">
      <c r="B52" s="529" t="s">
        <v>508</v>
      </c>
      <c r="C52" s="282">
        <f>収益性!E26</f>
        <v>3.8174607466819707E-2</v>
      </c>
      <c r="D52" s="282">
        <f>収益性!F26</f>
        <v>5.2767577625873051E-2</v>
      </c>
      <c r="E52" s="282">
        <f>収益性!G26</f>
        <v>5.3479578171395904E-2</v>
      </c>
      <c r="F52" s="282">
        <f>収益性!H26</f>
        <v>5.7180545718326273E-2</v>
      </c>
      <c r="G52" s="282">
        <f>収益性!I26</f>
        <v>5.7347495895231776E-2</v>
      </c>
      <c r="H52" s="282">
        <f>収益性!J26</f>
        <v>-0.15442584333963605</v>
      </c>
      <c r="I52" s="282">
        <f>収益性!K26</f>
        <v>-0.20456663492856375</v>
      </c>
      <c r="J52" s="282">
        <f>収益性!L26</f>
        <v>7.6287875716034459E-2</v>
      </c>
      <c r="K52" s="282">
        <f>収益性!M26</f>
        <v>0.14200082260552355</v>
      </c>
      <c r="L52" s="282">
        <f>収益性!N26</f>
        <v>7.7391304347826081E-2</v>
      </c>
    </row>
    <row r="53" spans="2:12" s="279" customFormat="1" ht="0.15" customHeight="1" x14ac:dyDescent="0.2"/>
    <row r="54" spans="2:12" s="279" customFormat="1" ht="0.15" customHeight="1" x14ac:dyDescent="0.2"/>
    <row r="55" spans="2:12" s="279" customFormat="1" ht="0.15" customHeight="1" x14ac:dyDescent="0.2"/>
    <row r="56" spans="2:12" s="279" customFormat="1" ht="0.15" customHeight="1" x14ac:dyDescent="0.2"/>
    <row r="57" spans="2:12" s="279" customFormat="1" ht="0.15" customHeight="1" x14ac:dyDescent="0.2"/>
    <row r="58" spans="2:12" s="278" customFormat="1" ht="0.15" customHeight="1" x14ac:dyDescent="0.2"/>
    <row r="59" spans="2:12" s="278" customFormat="1" ht="19.2" customHeight="1" x14ac:dyDescent="0.2"/>
    <row r="60" spans="2:12" s="278" customFormat="1" ht="19.2" customHeight="1" x14ac:dyDescent="0.2"/>
    <row r="61" spans="2:12" s="278" customFormat="1" ht="19.2" customHeight="1" x14ac:dyDescent="0.2"/>
    <row r="62" spans="2:12" s="278" customFormat="1" ht="19.2" customHeight="1" x14ac:dyDescent="0.2"/>
    <row r="63" spans="2:12" s="278" customFormat="1" ht="19.2" customHeight="1" x14ac:dyDescent="0.2"/>
    <row r="64" spans="2:12" s="278" customFormat="1" ht="19.2" customHeight="1" x14ac:dyDescent="0.2"/>
    <row r="65" s="278" customFormat="1" ht="19.2" customHeight="1" x14ac:dyDescent="0.2"/>
    <row r="66" ht="19.2" customHeight="1" x14ac:dyDescent="0.2"/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6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65"/>
  <sheetViews>
    <sheetView showGridLines="0" zoomScaleNormal="100" zoomScaleSheetLayoutView="100" workbookViewId="0"/>
  </sheetViews>
  <sheetFormatPr defaultColWidth="9" defaultRowHeight="13.2" x14ac:dyDescent="0.2"/>
  <cols>
    <col min="1" max="1" width="2.6640625" style="10" customWidth="1"/>
    <col min="2" max="9" width="8.6640625" style="10" customWidth="1"/>
    <col min="10" max="10" width="5.6640625" style="10" customWidth="1"/>
    <col min="11" max="12" width="8.6640625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73" customFormat="1" ht="15" customHeight="1" x14ac:dyDescent="0.2">
      <c r="A4" s="274"/>
      <c r="B4" s="275" t="s">
        <v>340</v>
      </c>
      <c r="C4" s="276"/>
      <c r="D4" s="276"/>
      <c r="E4" s="276"/>
      <c r="F4" s="276"/>
      <c r="G4" s="276"/>
      <c r="H4" s="277"/>
      <c r="I4" s="277"/>
      <c r="J4" s="274"/>
      <c r="K4" s="275" t="s">
        <v>377</v>
      </c>
      <c r="L4" s="276"/>
      <c r="M4" s="276"/>
      <c r="N4" s="276"/>
      <c r="O4" s="276"/>
      <c r="P4" s="276"/>
      <c r="Q4" s="277"/>
      <c r="R4" s="277"/>
      <c r="S4" s="274"/>
    </row>
    <row r="5" spans="1:19" s="128" customFormat="1" ht="15" customHeight="1" x14ac:dyDescent="0.2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2">
      <c r="A6" s="20"/>
      <c r="B6" s="20"/>
      <c r="C6" s="24"/>
      <c r="D6" s="270"/>
      <c r="E6" s="270"/>
      <c r="F6" s="270"/>
      <c r="G6" s="270"/>
      <c r="H6" s="270"/>
      <c r="I6" s="270"/>
      <c r="J6" s="20"/>
      <c r="K6" s="271"/>
      <c r="L6" s="271"/>
      <c r="S6" s="20"/>
    </row>
    <row r="7" spans="1:19" s="128" customFormat="1" ht="15" customHeight="1" x14ac:dyDescent="0.2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2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2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2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2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2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72"/>
      <c r="S12" s="20"/>
    </row>
    <row r="13" spans="1:19" s="128" customFormat="1" ht="15" customHeight="1" x14ac:dyDescent="0.2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2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2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2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2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2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2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2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2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2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2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73" customFormat="1" ht="15" customHeight="1" x14ac:dyDescent="0.2">
      <c r="A24" s="274"/>
      <c r="B24" s="275" t="s">
        <v>341</v>
      </c>
      <c r="C24" s="276"/>
      <c r="D24" s="276"/>
      <c r="E24" s="276"/>
      <c r="F24" s="276"/>
      <c r="G24" s="276"/>
      <c r="H24" s="277"/>
      <c r="I24" s="277"/>
      <c r="J24" s="274"/>
      <c r="K24" s="275" t="s">
        <v>343</v>
      </c>
      <c r="L24" s="276"/>
      <c r="M24" s="276"/>
      <c r="N24" s="276"/>
      <c r="O24" s="276"/>
      <c r="P24" s="276"/>
      <c r="Q24" s="277"/>
      <c r="R24" s="277"/>
      <c r="S24" s="274"/>
    </row>
    <row r="25" spans="1:19" s="128" customFormat="1" ht="15" customHeight="1" x14ac:dyDescent="0.2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2">
      <c r="A26" s="20"/>
      <c r="B26" s="20"/>
      <c r="C26" s="24"/>
      <c r="D26" s="270"/>
      <c r="E26" s="270"/>
      <c r="F26" s="270"/>
      <c r="G26" s="270"/>
      <c r="H26" s="270"/>
      <c r="I26" s="270"/>
      <c r="J26" s="20"/>
      <c r="K26" s="271"/>
      <c r="L26" s="271"/>
      <c r="S26" s="20"/>
    </row>
    <row r="27" spans="1:19" s="128" customFormat="1" ht="15" customHeight="1" x14ac:dyDescent="0.2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2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2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2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2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2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72"/>
      <c r="S32" s="20"/>
    </row>
    <row r="33" spans="1:19" s="128" customFormat="1" ht="15" customHeight="1" x14ac:dyDescent="0.2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2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2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2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2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2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2">
      <c r="A39" s="20"/>
      <c r="B39" s="20"/>
      <c r="C39" s="24"/>
      <c r="D39" s="133"/>
      <c r="E39" s="133"/>
      <c r="F39" s="133"/>
      <c r="G39" s="133"/>
      <c r="H39" s="133"/>
      <c r="I39" s="133"/>
      <c r="J39" s="20"/>
      <c r="K39" s="134"/>
      <c r="L39" s="134"/>
      <c r="S39" s="20"/>
    </row>
    <row r="40" spans="1:19" s="128" customFormat="1" ht="15" customHeight="1" x14ac:dyDescent="0.2">
      <c r="A40" s="20"/>
      <c r="B40" s="20"/>
      <c r="C40" s="24"/>
      <c r="D40" s="133"/>
      <c r="E40" s="133"/>
      <c r="F40" s="133"/>
      <c r="G40" s="133"/>
      <c r="H40" s="133"/>
      <c r="I40" s="133"/>
      <c r="J40" s="20"/>
      <c r="K40" s="134"/>
      <c r="L40" s="134"/>
      <c r="S40" s="20"/>
    </row>
    <row r="41" spans="1:19" s="128" customFormat="1" ht="15" customHeight="1" x14ac:dyDescent="0.2">
      <c r="A41" s="20"/>
      <c r="B41" s="20"/>
      <c r="C41" s="24"/>
      <c r="D41" s="135"/>
      <c r="E41" s="135"/>
      <c r="F41" s="135"/>
      <c r="G41" s="135"/>
      <c r="H41" s="135"/>
      <c r="I41" s="135"/>
      <c r="J41" s="20"/>
      <c r="K41" s="136"/>
      <c r="L41" s="136"/>
      <c r="S41" s="20"/>
    </row>
    <row r="42" spans="1:19" s="128" customFormat="1" ht="13.8" customHeight="1" x14ac:dyDescent="0.2">
      <c r="A42" s="20"/>
      <c r="B42" s="20"/>
      <c r="C42" s="24"/>
      <c r="D42" s="95"/>
      <c r="E42" s="95"/>
      <c r="F42" s="95"/>
      <c r="G42" s="95"/>
      <c r="H42" s="95"/>
      <c r="I42" s="95"/>
      <c r="J42" s="20"/>
      <c r="K42" s="96"/>
      <c r="L42" s="96"/>
      <c r="S42" s="20"/>
    </row>
    <row r="43" spans="1:19" s="128" customFormat="1" ht="0.15" customHeight="1" x14ac:dyDescent="0.2">
      <c r="A43" s="20"/>
      <c r="B43" s="20"/>
      <c r="C43" s="24"/>
      <c r="D43" s="95"/>
      <c r="E43" s="95"/>
      <c r="F43" s="95"/>
      <c r="G43" s="95"/>
      <c r="H43" s="95"/>
      <c r="I43" s="95"/>
      <c r="J43" s="20"/>
      <c r="K43" s="96"/>
      <c r="L43" s="96"/>
      <c r="S43" s="20"/>
    </row>
    <row r="44" spans="1:19" s="279" customFormat="1" ht="0.15" customHeight="1" x14ac:dyDescent="0.2">
      <c r="C44" s="279">
        <f>連BS!D5</f>
        <v>2009</v>
      </c>
      <c r="D44" s="279">
        <f>連BS!E5</f>
        <v>2010</v>
      </c>
      <c r="E44" s="279">
        <f>連BS!F5</f>
        <v>2011</v>
      </c>
      <c r="F44" s="279">
        <f>連BS!G5</f>
        <v>2012</v>
      </c>
      <c r="G44" s="279">
        <f>連BS!H5</f>
        <v>2013</v>
      </c>
      <c r="H44" s="279">
        <f>連BS!I5</f>
        <v>2014</v>
      </c>
      <c r="I44" s="279">
        <f>連BS!J5</f>
        <v>2015</v>
      </c>
      <c r="J44" s="279">
        <f>連BS!K5</f>
        <v>2016</v>
      </c>
      <c r="K44" s="279">
        <f>連BS!L5</f>
        <v>2017</v>
      </c>
      <c r="L44" s="279">
        <f>連BS!M5</f>
        <v>2018</v>
      </c>
    </row>
    <row r="45" spans="1:19" s="280" customFormat="1" ht="0.15" customHeight="1" x14ac:dyDescent="0.2">
      <c r="B45" s="283" t="s">
        <v>106</v>
      </c>
      <c r="C45" s="525">
        <f>連BS!D16</f>
        <v>13087</v>
      </c>
      <c r="D45" s="525">
        <f>連BS!E16</f>
        <v>12359</v>
      </c>
      <c r="E45" s="525">
        <f>連BS!F16</f>
        <v>12550</v>
      </c>
      <c r="F45" s="525">
        <f>連BS!G16</f>
        <v>14534</v>
      </c>
      <c r="G45" s="525">
        <f>連BS!H16</f>
        <v>13508</v>
      </c>
      <c r="H45" s="525">
        <f>連BS!I16</f>
        <v>15464</v>
      </c>
      <c r="I45" s="525">
        <f>連BS!J16</f>
        <v>13342</v>
      </c>
      <c r="J45" s="525">
        <f>連BS!K16</f>
        <v>11337</v>
      </c>
      <c r="K45" s="525">
        <f>連BS!L16</f>
        <v>12550</v>
      </c>
      <c r="L45" s="525">
        <f>連BS!M16</f>
        <v>11931</v>
      </c>
    </row>
    <row r="46" spans="1:19" s="279" customFormat="1" ht="0.15" customHeight="1" x14ac:dyDescent="0.2">
      <c r="B46" s="283" t="s">
        <v>261</v>
      </c>
      <c r="C46" s="284">
        <f>安全性!D20</f>
        <v>2.509758058299048</v>
      </c>
      <c r="D46" s="284">
        <f>安全性!E20</f>
        <v>2.6721630614165628</v>
      </c>
      <c r="E46" s="284">
        <f>安全性!F20</f>
        <v>1.9649481209328223</v>
      </c>
      <c r="F46" s="284">
        <f>安全性!G20</f>
        <v>1.6390113475387402</v>
      </c>
      <c r="G46" s="284">
        <f>安全性!H20</f>
        <v>2.0150905978866804</v>
      </c>
      <c r="H46" s="284">
        <f>安全性!I20</f>
        <v>2.0508398130798735</v>
      </c>
      <c r="I46" s="284">
        <f>安全性!J20</f>
        <v>1.0798886833855266</v>
      </c>
      <c r="J46" s="284">
        <f>安全性!K20</f>
        <v>0.67591783090412805</v>
      </c>
      <c r="K46" s="284">
        <f>安全性!L20</f>
        <v>1.4553870455974163</v>
      </c>
      <c r="L46" s="284">
        <f>安全性!M20</f>
        <v>1.4474481771688867</v>
      </c>
      <c r="M46" s="281"/>
      <c r="N46" s="281"/>
      <c r="O46" s="281"/>
      <c r="P46" s="281"/>
      <c r="Q46" s="281"/>
    </row>
    <row r="47" spans="1:19" s="279" customFormat="1" ht="0.15" customHeight="1" x14ac:dyDescent="0.2">
      <c r="B47" s="279" t="s">
        <v>126</v>
      </c>
      <c r="C47" s="286">
        <f>連BS!D35</f>
        <v>6643</v>
      </c>
      <c r="D47" s="286">
        <f>連BS!E35</f>
        <v>7606</v>
      </c>
      <c r="E47" s="286">
        <f>連BS!F35</f>
        <v>10582</v>
      </c>
      <c r="F47" s="286">
        <f>連BS!G35</f>
        <v>11972</v>
      </c>
      <c r="G47" s="286">
        <f>連BS!H35</f>
        <v>11558</v>
      </c>
      <c r="H47" s="286">
        <f>連BS!I35</f>
        <v>11131</v>
      </c>
      <c r="I47" s="286">
        <f>連BS!J35</f>
        <v>12296</v>
      </c>
      <c r="J47" s="286">
        <f>連BS!K35</f>
        <v>11974</v>
      </c>
      <c r="K47" s="286">
        <f>連BS!L35</f>
        <v>9733</v>
      </c>
      <c r="L47" s="286">
        <f>連BS!M35</f>
        <v>9014</v>
      </c>
    </row>
    <row r="48" spans="1:19" s="279" customFormat="1" ht="0.15" customHeight="1" x14ac:dyDescent="0.2">
      <c r="B48" s="280" t="s">
        <v>262</v>
      </c>
      <c r="C48" s="282">
        <f>安全性!D22</f>
        <v>0.52482503986008555</v>
      </c>
      <c r="D48" s="282">
        <f>安全性!E22</f>
        <v>0.57650677583489551</v>
      </c>
      <c r="E48" s="282">
        <f>安全性!F22</f>
        <v>0.7547929867940647</v>
      </c>
      <c r="F48" s="282">
        <f>安全性!G22</f>
        <v>0.80020361363770909</v>
      </c>
      <c r="G48" s="282">
        <f>安全性!H22</f>
        <v>0.71522252249085794</v>
      </c>
      <c r="H48" s="282">
        <f>安全性!I22</f>
        <v>0.67128293399261973</v>
      </c>
      <c r="I48" s="282">
        <f>安全性!J22</f>
        <v>1.0882884729449085</v>
      </c>
      <c r="J48" s="282">
        <f>安全性!K22</f>
        <v>2.4084037419689102</v>
      </c>
      <c r="K48" s="282">
        <f>安全性!L22</f>
        <v>1.3070960898959456</v>
      </c>
      <c r="L48" s="282">
        <f>安全性!M22</f>
        <v>0.7820353310713416</v>
      </c>
    </row>
    <row r="49" spans="2:12" s="279" customFormat="1" ht="0.15" customHeight="1" x14ac:dyDescent="0.2">
      <c r="B49" s="285" t="s">
        <v>249</v>
      </c>
      <c r="C49" s="288">
        <f>安全性!D11</f>
        <v>12658</v>
      </c>
      <c r="D49" s="288">
        <f>安全性!E11</f>
        <v>13194</v>
      </c>
      <c r="E49" s="288">
        <f>安全性!F11</f>
        <v>14020</v>
      </c>
      <c r="F49" s="288">
        <f>安全性!G11</f>
        <v>14961</v>
      </c>
      <c r="G49" s="288">
        <f>安全性!H11</f>
        <v>16160</v>
      </c>
      <c r="H49" s="288">
        <f>安全性!I11</f>
        <v>16582</v>
      </c>
      <c r="I49" s="288">
        <f>安全性!J11</f>
        <v>11299</v>
      </c>
      <c r="J49" s="288">
        <f>安全性!K11</f>
        <v>4971</v>
      </c>
      <c r="K49" s="288">
        <f>安全性!L11</f>
        <v>7446</v>
      </c>
      <c r="L49" s="288">
        <f>安全性!M11</f>
        <v>11527</v>
      </c>
    </row>
    <row r="50" spans="2:12" s="279" customFormat="1" ht="0.15" customHeight="1" x14ac:dyDescent="0.2">
      <c r="B50" s="527" t="s">
        <v>509</v>
      </c>
      <c r="C50" s="284">
        <f>安全性!D26</f>
        <v>0.64154489857296337</v>
      </c>
      <c r="D50" s="284">
        <f>安全性!E26</f>
        <v>0.66084662378495196</v>
      </c>
      <c r="E50" s="284">
        <f>安全性!F26</f>
        <v>0.60609259678381033</v>
      </c>
      <c r="F50" s="284">
        <f>安全性!G26</f>
        <v>0.56443859123937068</v>
      </c>
      <c r="G50" s="284">
        <f>安全性!H26</f>
        <v>0.64469731786092699</v>
      </c>
      <c r="H50" s="284">
        <f>安全性!I26</f>
        <v>0.62349313817657503</v>
      </c>
      <c r="I50" s="284">
        <f>安全性!J26</f>
        <v>0.44070786105348392</v>
      </c>
      <c r="J50" s="284">
        <f>安全性!K26</f>
        <v>0.21327441406488776</v>
      </c>
      <c r="K50" s="284">
        <f>安全性!L26</f>
        <v>0.33416125359216825</v>
      </c>
      <c r="L50" s="284">
        <f>安全性!M26</f>
        <v>0.55033651185226107</v>
      </c>
    </row>
    <row r="51" spans="2:12" s="279" customFormat="1" ht="0.15" customHeight="1" x14ac:dyDescent="0.2">
      <c r="B51" s="529" t="s">
        <v>510</v>
      </c>
      <c r="C51" s="290">
        <f>効率・成長性!D7</f>
        <v>1.3192314115931512</v>
      </c>
      <c r="D51" s="290">
        <f>効率・成長性!E7</f>
        <v>1.3163452736781875</v>
      </c>
      <c r="E51" s="290">
        <f>効率・成長性!F7</f>
        <v>1.2986230867177457</v>
      </c>
      <c r="F51" s="290">
        <f>効率・成長性!G7</f>
        <v>1.3136410941391083</v>
      </c>
      <c r="G51" s="290">
        <f>効率・成長性!H7</f>
        <v>1.1358658323903181</v>
      </c>
      <c r="H51" s="290">
        <f>効率・成長性!I7</f>
        <v>1.2581903783595052</v>
      </c>
      <c r="I51" s="290">
        <f>効率・成長性!J7</f>
        <v>1.1672393654282411</v>
      </c>
      <c r="J51" s="290">
        <f>効率・成長性!K7</f>
        <v>1.2172425477486484</v>
      </c>
      <c r="K51" s="290">
        <f>効率・成長性!L7</f>
        <v>1.3608546102107693</v>
      </c>
      <c r="L51" s="290">
        <f>効率・成長性!M7</f>
        <v>1.4061551905360108</v>
      </c>
    </row>
    <row r="52" spans="2:12" s="279" customFormat="1" ht="0.15" customHeight="1" x14ac:dyDescent="0.2">
      <c r="B52" s="529" t="s">
        <v>511</v>
      </c>
      <c r="C52" s="290">
        <f>効率・成長性!D9</f>
        <v>4.0579865854618751</v>
      </c>
      <c r="D52" s="290">
        <f>効率・成長性!E9</f>
        <v>3.6669869271005515</v>
      </c>
      <c r="E52" s="290">
        <f>効率・成長性!F9</f>
        <v>3.0770218390076618</v>
      </c>
      <c r="F52" s="290">
        <f>効率・成長性!G9</f>
        <v>2.8911091418755399</v>
      </c>
      <c r="G52" s="290">
        <f>効率・成長性!H9</f>
        <v>2.4895572047712862</v>
      </c>
      <c r="H52" s="290">
        <f>効率・成長性!I9</f>
        <v>2.8647896098785943</v>
      </c>
      <c r="I52" s="290">
        <f>効率・成長性!J9</f>
        <v>2.6024283924877643</v>
      </c>
      <c r="J52" s="290">
        <f>効率・成長性!K9</f>
        <v>2.4549826865360731</v>
      </c>
      <c r="K52" s="290">
        <f>効率・成長性!L9</f>
        <v>2.8584391607355584</v>
      </c>
      <c r="L52" s="290">
        <f>効率・成長性!M9</f>
        <v>3.2423742195478442</v>
      </c>
    </row>
    <row r="53" spans="2:12" s="279" customFormat="1" ht="0.15" customHeight="1" x14ac:dyDescent="0.2"/>
    <row r="54" spans="2:12" s="279" customFormat="1" ht="0.15" customHeight="1" x14ac:dyDescent="0.2"/>
    <row r="55" spans="2:12" s="279" customFormat="1" ht="0.15" customHeight="1" x14ac:dyDescent="0.2"/>
    <row r="56" spans="2:12" s="279" customFormat="1" ht="13.8" customHeight="1" x14ac:dyDescent="0.2"/>
    <row r="57" spans="2:12" s="279" customFormat="1" ht="13.8" customHeight="1" x14ac:dyDescent="0.2"/>
    <row r="58" spans="2:12" s="278" customFormat="1" ht="13.8" customHeight="1" x14ac:dyDescent="0.2"/>
    <row r="59" spans="2:12" s="278" customFormat="1" ht="9.6" x14ac:dyDescent="0.2"/>
    <row r="60" spans="2:12" s="278" customFormat="1" ht="9.6" x14ac:dyDescent="0.2"/>
    <row r="61" spans="2:12" s="278" customFormat="1" ht="9.6" x14ac:dyDescent="0.2"/>
    <row r="62" spans="2:12" s="278" customFormat="1" ht="9.6" x14ac:dyDescent="0.2"/>
    <row r="63" spans="2:12" s="278" customFormat="1" ht="9.6" x14ac:dyDescent="0.2"/>
    <row r="64" spans="2:12" s="278" customFormat="1" ht="9.6" x14ac:dyDescent="0.2"/>
    <row r="65" s="278" customFormat="1" ht="9.6" x14ac:dyDescent="0.2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65"/>
  <sheetViews>
    <sheetView showGridLines="0" zoomScaleNormal="100" zoomScaleSheetLayoutView="85" workbookViewId="0"/>
  </sheetViews>
  <sheetFormatPr defaultColWidth="9" defaultRowHeight="13.2" x14ac:dyDescent="0.2"/>
  <cols>
    <col min="1" max="1" width="2.6640625" style="10" customWidth="1"/>
    <col min="2" max="9" width="8.6640625" style="10" customWidth="1"/>
    <col min="10" max="10" width="5.6640625" style="10" customWidth="1"/>
    <col min="11" max="12" width="8.6640625" style="10" customWidth="1"/>
    <col min="13" max="18" width="9" style="10"/>
    <col min="19" max="19" width="2.6640625" style="10" customWidth="1"/>
    <col min="20" max="16384" width="9" style="10"/>
  </cols>
  <sheetData>
    <row r="1" spans="1:19" ht="13.5" customHeight="1" x14ac:dyDescent="0.2"/>
    <row r="2" spans="1:19" ht="22.5" customHeight="1" x14ac:dyDescent="0.2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2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73" customFormat="1" ht="15" customHeight="1" x14ac:dyDescent="0.2">
      <c r="A4" s="274"/>
      <c r="B4" s="275" t="s">
        <v>344</v>
      </c>
      <c r="C4" s="276"/>
      <c r="D4" s="276"/>
      <c r="E4" s="276"/>
      <c r="F4" s="276"/>
      <c r="G4" s="276"/>
      <c r="H4" s="277"/>
      <c r="I4" s="277"/>
      <c r="J4" s="274"/>
      <c r="K4" s="275" t="s">
        <v>345</v>
      </c>
      <c r="L4" s="276"/>
      <c r="M4" s="276"/>
      <c r="N4" s="276"/>
      <c r="O4" s="276"/>
      <c r="P4" s="276"/>
      <c r="Q4" s="277"/>
      <c r="R4" s="277"/>
      <c r="S4" s="274"/>
    </row>
    <row r="5" spans="1:19" s="128" customFormat="1" ht="15" customHeight="1" x14ac:dyDescent="0.2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2">
      <c r="A6" s="20"/>
      <c r="B6" s="20"/>
      <c r="C6" s="24"/>
      <c r="D6" s="270"/>
      <c r="E6" s="270"/>
      <c r="F6" s="270"/>
      <c r="G6" s="270"/>
      <c r="H6" s="270"/>
      <c r="I6" s="270"/>
      <c r="J6" s="20"/>
      <c r="K6" s="271"/>
      <c r="L6" s="271"/>
      <c r="S6" s="20"/>
    </row>
    <row r="7" spans="1:19" s="128" customFormat="1" ht="15" customHeight="1" x14ac:dyDescent="0.2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2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2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2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2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2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72"/>
      <c r="S12" s="20"/>
    </row>
    <row r="13" spans="1:19" s="128" customFormat="1" ht="15" customHeight="1" x14ac:dyDescent="0.2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2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2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2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2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2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2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2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2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2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2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73" customFormat="1" ht="15" customHeight="1" x14ac:dyDescent="0.2">
      <c r="A24" s="274"/>
      <c r="B24" s="275" t="s">
        <v>346</v>
      </c>
      <c r="C24" s="276"/>
      <c r="D24" s="276"/>
      <c r="E24" s="276"/>
      <c r="F24" s="276"/>
      <c r="G24" s="276"/>
      <c r="H24" s="277"/>
      <c r="I24" s="277"/>
      <c r="J24" s="274"/>
      <c r="K24" s="275" t="s">
        <v>347</v>
      </c>
      <c r="L24" s="276"/>
      <c r="M24" s="276"/>
      <c r="N24" s="276"/>
      <c r="O24" s="276"/>
      <c r="P24" s="276"/>
      <c r="Q24" s="277"/>
      <c r="R24" s="277"/>
      <c r="S24" s="274"/>
    </row>
    <row r="25" spans="1:19" s="128" customFormat="1" ht="15" customHeight="1" x14ac:dyDescent="0.2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2">
      <c r="A26" s="20"/>
      <c r="B26" s="20"/>
      <c r="C26" s="24"/>
      <c r="D26" s="270"/>
      <c r="E26" s="270"/>
      <c r="F26" s="270"/>
      <c r="G26" s="270"/>
      <c r="H26" s="270"/>
      <c r="I26" s="270"/>
      <c r="J26" s="20"/>
      <c r="K26" s="271"/>
      <c r="L26" s="271"/>
      <c r="S26" s="20"/>
    </row>
    <row r="27" spans="1:19" s="128" customFormat="1" ht="15" customHeight="1" x14ac:dyDescent="0.2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2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2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2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2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2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72"/>
      <c r="S32" s="20"/>
    </row>
    <row r="33" spans="1:19" s="128" customFormat="1" ht="15" customHeight="1" x14ac:dyDescent="0.2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2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2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2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2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2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2">
      <c r="A39" s="20"/>
      <c r="B39" s="20"/>
      <c r="C39" s="24"/>
      <c r="D39" s="133"/>
      <c r="E39" s="133"/>
      <c r="F39" s="133"/>
      <c r="G39" s="133"/>
      <c r="H39" s="133"/>
      <c r="I39" s="133"/>
      <c r="J39" s="20"/>
      <c r="K39" s="134"/>
      <c r="L39" s="134"/>
      <c r="S39" s="20"/>
    </row>
    <row r="40" spans="1:19" s="128" customFormat="1" ht="15" customHeight="1" x14ac:dyDescent="0.2">
      <c r="A40" s="20"/>
      <c r="B40" s="20"/>
      <c r="C40" s="24"/>
      <c r="D40" s="133"/>
      <c r="E40" s="133"/>
      <c r="F40" s="133"/>
      <c r="G40" s="133"/>
      <c r="H40" s="133"/>
      <c r="I40" s="133"/>
      <c r="J40" s="20"/>
      <c r="K40" s="134"/>
      <c r="L40" s="134"/>
      <c r="S40" s="20"/>
    </row>
    <row r="41" spans="1:19" s="128" customFormat="1" ht="15" customHeight="1" x14ac:dyDescent="0.2">
      <c r="A41" s="20"/>
      <c r="B41" s="20"/>
      <c r="C41" s="24"/>
      <c r="D41" s="135"/>
      <c r="E41" s="135"/>
      <c r="F41" s="135"/>
      <c r="G41" s="135"/>
      <c r="H41" s="135"/>
      <c r="I41" s="135"/>
      <c r="J41" s="20"/>
      <c r="K41" s="136"/>
      <c r="L41" s="136"/>
      <c r="S41" s="20"/>
    </row>
    <row r="42" spans="1:19" s="128" customFormat="1" ht="15" customHeight="1" x14ac:dyDescent="0.2">
      <c r="A42" s="20"/>
      <c r="B42" s="20"/>
      <c r="C42" s="24"/>
      <c r="D42" s="95"/>
      <c r="E42" s="95"/>
      <c r="F42" s="95"/>
      <c r="G42" s="95"/>
      <c r="H42" s="95"/>
      <c r="I42" s="95"/>
      <c r="J42" s="20"/>
      <c r="K42" s="96"/>
      <c r="L42" s="96"/>
      <c r="S42" s="20"/>
    </row>
    <row r="43" spans="1:19" s="128" customFormat="1" ht="0.15" customHeight="1" x14ac:dyDescent="0.2">
      <c r="A43" s="20"/>
      <c r="B43" s="20"/>
      <c r="C43" s="24"/>
      <c r="D43" s="95"/>
      <c r="E43" s="95"/>
      <c r="F43" s="95"/>
      <c r="G43" s="95"/>
      <c r="H43" s="95"/>
      <c r="I43" s="95"/>
      <c r="J43" s="20"/>
      <c r="K43" s="96"/>
      <c r="L43" s="96"/>
      <c r="S43" s="20"/>
    </row>
    <row r="44" spans="1:19" s="279" customFormat="1" ht="0.15" customHeight="1" x14ac:dyDescent="0.2">
      <c r="C44" s="507">
        <f>連PL!D5</f>
        <v>2009</v>
      </c>
      <c r="D44" s="507">
        <f>連PL!E5</f>
        <v>2010</v>
      </c>
      <c r="E44" s="507">
        <f>連PL!F5</f>
        <v>2011</v>
      </c>
      <c r="F44" s="507">
        <f>連PL!G5</f>
        <v>2012</v>
      </c>
      <c r="G44" s="507">
        <f>連PL!H5</f>
        <v>2013</v>
      </c>
      <c r="H44" s="507">
        <f>連PL!I5</f>
        <v>2014</v>
      </c>
      <c r="I44" s="507">
        <f>連PL!J5</f>
        <v>2015</v>
      </c>
      <c r="J44" s="507">
        <f>連PL!K5</f>
        <v>2016</v>
      </c>
      <c r="K44" s="507">
        <f>連PL!L5</f>
        <v>2017</v>
      </c>
      <c r="L44" s="507">
        <f>連PL!M5</f>
        <v>2018</v>
      </c>
    </row>
    <row r="45" spans="1:19" s="280" customFormat="1" ht="0.15" customHeight="1" x14ac:dyDescent="0.2">
      <c r="B45" s="526" t="s">
        <v>512</v>
      </c>
      <c r="C45" s="287">
        <f>投資!D20</f>
        <v>0.11390572061746203</v>
      </c>
      <c r="D45" s="287">
        <f>投資!E20</f>
        <v>7.7160439745089238E-2</v>
      </c>
      <c r="E45" s="287">
        <f>投資!F20</f>
        <v>0.10851903307666998</v>
      </c>
      <c r="F45" s="287">
        <f>投資!G20</f>
        <v>0.12032710077457363</v>
      </c>
      <c r="G45" s="287">
        <f>投資!H20</f>
        <v>0.10781180620782768</v>
      </c>
      <c r="H45" s="287">
        <f>投資!I20</f>
        <v>0.11408752062440491</v>
      </c>
      <c r="I45" s="287">
        <f>投資!J20</f>
        <v>-0.33805265257906902</v>
      </c>
      <c r="J45" s="287">
        <f>投資!K20</f>
        <v>-0.74972381769956886</v>
      </c>
      <c r="K45" s="287">
        <f>投資!L20</f>
        <v>0.3811829483534927</v>
      </c>
      <c r="L45" s="287">
        <f>投資!M20</f>
        <v>0.4549400793797615</v>
      </c>
    </row>
    <row r="46" spans="1:19" s="279" customFormat="1" ht="0.15" customHeight="1" x14ac:dyDescent="0.2">
      <c r="B46" s="283" t="s">
        <v>179</v>
      </c>
      <c r="C46" s="288">
        <f>連PL!D23</f>
        <v>1392</v>
      </c>
      <c r="D46" s="288">
        <f>連PL!E23</f>
        <v>997</v>
      </c>
      <c r="E46" s="288">
        <f>連PL!F23</f>
        <v>1476</v>
      </c>
      <c r="F46" s="288">
        <f>連PL!G23</f>
        <v>1743</v>
      </c>
      <c r="G46" s="288">
        <f>連PL!H23</f>
        <v>1674</v>
      </c>
      <c r="H46" s="288">
        <f>連PL!I23</f>
        <v>1863</v>
      </c>
      <c r="I46" s="288">
        <f>連PL!J23</f>
        <v>-4707</v>
      </c>
      <c r="J46" s="288">
        <f>連PL!K23</f>
        <v>-6094</v>
      </c>
      <c r="K46" s="288">
        <f>連PL!L23</f>
        <v>2366</v>
      </c>
      <c r="L46" s="288">
        <f>連PL!M23</f>
        <v>4315</v>
      </c>
      <c r="M46" s="281"/>
      <c r="N46" s="281"/>
      <c r="O46" s="281"/>
      <c r="P46" s="281"/>
      <c r="Q46" s="281"/>
    </row>
    <row r="47" spans="1:19" s="279" customFormat="1" ht="0.15" customHeight="1" x14ac:dyDescent="0.2">
      <c r="B47" s="528" t="s">
        <v>513</v>
      </c>
      <c r="C47" s="291">
        <f>投資!D22</f>
        <v>0.13882979794393333</v>
      </c>
      <c r="D47" s="291">
        <f>投資!E22</f>
        <v>0.12717886419325644</v>
      </c>
      <c r="E47" s="291">
        <f>投資!F22</f>
        <v>0.13601043430506896</v>
      </c>
      <c r="F47" s="291">
        <f>投資!G22</f>
        <v>0.13903982766966103</v>
      </c>
      <c r="G47" s="291">
        <f>投資!H22</f>
        <v>0.10613322226512686</v>
      </c>
      <c r="H47" s="291">
        <f>投資!I22</f>
        <v>0.12969249888299009</v>
      </c>
      <c r="I47" s="291">
        <f>投資!J22</f>
        <v>-0.1562935885963794</v>
      </c>
      <c r="J47" s="291">
        <f>投資!K22</f>
        <v>0.10498846802395222</v>
      </c>
      <c r="K47" s="291">
        <f>投資!L22</f>
        <v>0.13937341468743525</v>
      </c>
      <c r="L47" s="291">
        <f>投資!M22</f>
        <v>0.20086294843429248</v>
      </c>
    </row>
    <row r="48" spans="1:19" s="279" customFormat="1" ht="0.15" customHeight="1" x14ac:dyDescent="0.2">
      <c r="B48" s="280" t="s">
        <v>177</v>
      </c>
      <c r="C48" s="286">
        <f>連PL!D13</f>
        <v>2630</v>
      </c>
      <c r="D48" s="286">
        <f>連PL!E13</f>
        <v>2524</v>
      </c>
      <c r="E48" s="286">
        <f>連PL!F13</f>
        <v>2930</v>
      </c>
      <c r="F48" s="286">
        <f>連PL!G13</f>
        <v>3450</v>
      </c>
      <c r="G48" s="286">
        <f>連PL!H13</f>
        <v>2736</v>
      </c>
      <c r="H48" s="286">
        <f>連PL!I13</f>
        <v>3350</v>
      </c>
      <c r="I48" s="286">
        <f>連PL!J13</f>
        <v>-4081</v>
      </c>
      <c r="J48" s="286">
        <f>連PL!K13</f>
        <v>2569</v>
      </c>
      <c r="K48" s="286">
        <f>連PL!L13</f>
        <v>3177</v>
      </c>
      <c r="L48" s="286">
        <f>連PL!M13</f>
        <v>4341</v>
      </c>
    </row>
    <row r="49" spans="2:12" s="279" customFormat="1" ht="0.15" customHeight="1" x14ac:dyDescent="0.2">
      <c r="B49" s="527" t="s">
        <v>514</v>
      </c>
      <c r="C49" s="289">
        <f>'投資-2'!D9</f>
        <v>85.96</v>
      </c>
      <c r="D49" s="289">
        <f>'投資-2'!E9</f>
        <v>61.57</v>
      </c>
      <c r="E49" s="289">
        <f>'投資-2'!F9</f>
        <v>91.15</v>
      </c>
      <c r="F49" s="289">
        <f>'投資-2'!G9</f>
        <v>107.64</v>
      </c>
      <c r="G49" s="289">
        <f>'投資-2'!H9</f>
        <v>103.39</v>
      </c>
      <c r="H49" s="289">
        <f>'投資-2'!I9</f>
        <v>117.37</v>
      </c>
      <c r="I49" s="289">
        <f>'投資-2'!J9</f>
        <v>-290.60000000000002</v>
      </c>
      <c r="J49" s="289">
        <f>'投資-2'!K9</f>
        <v>-376.22</v>
      </c>
      <c r="K49" s="289">
        <f>'投資-2'!L9</f>
        <v>146.1</v>
      </c>
      <c r="L49" s="289">
        <f>'投資-2'!M9</f>
        <v>266.42</v>
      </c>
    </row>
    <row r="50" spans="2:12" s="279" customFormat="1" ht="0.15" customHeight="1" x14ac:dyDescent="0.2">
      <c r="B50" s="527" t="s">
        <v>517</v>
      </c>
      <c r="C50" s="289">
        <f>'投資-2'!D11</f>
        <v>781.36</v>
      </c>
      <c r="D50" s="289">
        <f>'投資-2'!E11</f>
        <v>814.46</v>
      </c>
      <c r="E50" s="289">
        <f>'投資-2'!F11</f>
        <v>865.48</v>
      </c>
      <c r="F50" s="289">
        <f>'投資-2'!G11</f>
        <v>923.56</v>
      </c>
      <c r="G50" s="289">
        <f>'投資-2'!H11</f>
        <v>994.34</v>
      </c>
      <c r="H50" s="289">
        <f>'投資-2'!I11</f>
        <v>1043.19</v>
      </c>
      <c r="I50" s="289">
        <f>'投資-2'!J11</f>
        <v>696.7</v>
      </c>
      <c r="J50" s="289">
        <f>'投資-2'!K11</f>
        <v>306.91000000000003</v>
      </c>
      <c r="K50" s="289">
        <f>'投資-2'!L11</f>
        <v>459.66</v>
      </c>
      <c r="L50" s="289">
        <f>'投資-2'!M11</f>
        <v>711.58</v>
      </c>
    </row>
    <row r="51" spans="2:12" s="279" customFormat="1" ht="0.15" customHeight="1" x14ac:dyDescent="0.2">
      <c r="B51" s="529" t="s">
        <v>515</v>
      </c>
      <c r="C51" s="290">
        <f>'投資-2'!D18</f>
        <v>6.630991158678456</v>
      </c>
      <c r="D51" s="290">
        <f>'投資-2'!E18</f>
        <v>10.394672730225759</v>
      </c>
      <c r="E51" s="290">
        <f>'投資-2'!F18</f>
        <v>13.494240263302249</v>
      </c>
      <c r="F51" s="290">
        <f>'投資-2'!G18</f>
        <v>11.083240431066518</v>
      </c>
      <c r="G51" s="290">
        <f>'投資-2'!H18</f>
        <v>10.784408550149918</v>
      </c>
      <c r="H51" s="290">
        <f>'投資-2'!I18</f>
        <v>9.8065945301184279</v>
      </c>
      <c r="I51" s="290">
        <f>'投資-2'!J18</f>
        <v>-4.2016517549896761</v>
      </c>
      <c r="J51" s="290">
        <f>'投資-2'!K18</f>
        <v>-2.6022008399340808</v>
      </c>
      <c r="K51" s="290">
        <f>'投資-2'!L18</f>
        <v>10.629705681040384</v>
      </c>
      <c r="L51" s="290">
        <f>'投資-2'!M18</f>
        <v>6.7524960588544403</v>
      </c>
    </row>
    <row r="52" spans="2:12" s="279" customFormat="1" ht="0.15" customHeight="1" x14ac:dyDescent="0.2">
      <c r="B52" s="529" t="s">
        <v>516</v>
      </c>
      <c r="C52" s="290">
        <f>'投資-2'!D20</f>
        <v>0.72949728678202108</v>
      </c>
      <c r="D52" s="290">
        <f>'投資-2'!E20</f>
        <v>0.78579672420990587</v>
      </c>
      <c r="E52" s="290">
        <f>'投資-2'!F20</f>
        <v>1.4211766880806027</v>
      </c>
      <c r="F52" s="290">
        <f>'投資-2'!G20</f>
        <v>1.2917406557235047</v>
      </c>
      <c r="G52" s="290">
        <f>'投資-2'!H20</f>
        <v>1.1213468230182835</v>
      </c>
      <c r="H52" s="290">
        <f>'投資-2'!I20</f>
        <v>1.1033464661279344</v>
      </c>
      <c r="I52" s="290">
        <f>'投資-2'!J20</f>
        <v>1.7525477249892349</v>
      </c>
      <c r="J52" s="290">
        <f>'投資-2'!K20</f>
        <v>3.1898602196083541</v>
      </c>
      <c r="K52" s="290">
        <f>'投資-2'!L20</f>
        <v>3.3785841709089324</v>
      </c>
      <c r="L52" s="290">
        <f>'投資-2'!M20</f>
        <v>2.5281767334663705</v>
      </c>
    </row>
    <row r="53" spans="2:12" s="279" customFormat="1" ht="0.15" customHeight="1" x14ac:dyDescent="0.2"/>
    <row r="54" spans="2:12" s="279" customFormat="1" ht="0.15" customHeight="1" x14ac:dyDescent="0.2"/>
    <row r="55" spans="2:12" s="279" customFormat="1" ht="0.15" customHeight="1" x14ac:dyDescent="0.2"/>
    <row r="56" spans="2:12" s="279" customFormat="1" ht="15" customHeight="1" x14ac:dyDescent="0.2"/>
    <row r="57" spans="2:12" s="279" customFormat="1" ht="15" customHeight="1" x14ac:dyDescent="0.2"/>
    <row r="58" spans="2:12" s="278" customFormat="1" ht="9.6" x14ac:dyDescent="0.2"/>
    <row r="59" spans="2:12" s="278" customFormat="1" ht="9.6" x14ac:dyDescent="0.2"/>
    <row r="60" spans="2:12" s="278" customFormat="1" ht="9.6" x14ac:dyDescent="0.2"/>
    <row r="61" spans="2:12" s="278" customFormat="1" ht="9.6" x14ac:dyDescent="0.2"/>
    <row r="62" spans="2:12" s="278" customFormat="1" ht="9.6" x14ac:dyDescent="0.2"/>
    <row r="63" spans="2:12" s="278" customFormat="1" ht="9.6" x14ac:dyDescent="0.2"/>
    <row r="64" spans="2:12" s="278" customFormat="1" ht="9.6" x14ac:dyDescent="0.2"/>
    <row r="65" s="278" customFormat="1" ht="9.6" x14ac:dyDescent="0.2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41"/>
  <sheetViews>
    <sheetView zoomScaleNormal="100" zoomScaleSheetLayoutView="85" workbookViewId="0"/>
  </sheetViews>
  <sheetFormatPr defaultColWidth="9" defaultRowHeight="13.2" x14ac:dyDescent="0.2"/>
  <cols>
    <col min="1" max="1" width="7.88671875" style="244" customWidth="1"/>
    <col min="2" max="2" width="10.109375" style="244" customWidth="1"/>
    <col min="3" max="14" width="9" style="244"/>
    <col min="15" max="15" width="15.88671875" style="244" customWidth="1"/>
    <col min="16" max="16" width="3.21875" style="244" customWidth="1"/>
    <col min="17" max="16384" width="9" style="244"/>
  </cols>
  <sheetData>
    <row r="1" spans="1:16" ht="13.8" thickTop="1" x14ac:dyDescent="0.2">
      <c r="A1" s="253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5"/>
    </row>
    <row r="2" spans="1:16" x14ac:dyDescent="0.2">
      <c r="A2" s="256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57"/>
    </row>
    <row r="3" spans="1:16" x14ac:dyDescent="0.2">
      <c r="A3" s="256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57"/>
    </row>
    <row r="4" spans="1:16" x14ac:dyDescent="0.2">
      <c r="A4" s="256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57"/>
    </row>
    <row r="5" spans="1:16" x14ac:dyDescent="0.2">
      <c r="A5" s="256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57"/>
    </row>
    <row r="6" spans="1:16" x14ac:dyDescent="0.2">
      <c r="A6" s="256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57"/>
    </row>
    <row r="7" spans="1:16" x14ac:dyDescent="0.2">
      <c r="A7" s="256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57"/>
    </row>
    <row r="8" spans="1:16" x14ac:dyDescent="0.2">
      <c r="A8" s="256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7"/>
    </row>
    <row r="9" spans="1:16" x14ac:dyDescent="0.2">
      <c r="A9" s="256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57"/>
    </row>
    <row r="10" spans="1:16" x14ac:dyDescent="0.2">
      <c r="A10" s="256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57"/>
    </row>
    <row r="11" spans="1:16" x14ac:dyDescent="0.2">
      <c r="A11" s="256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57"/>
    </row>
    <row r="12" spans="1:16" x14ac:dyDescent="0.2">
      <c r="A12" s="256"/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57"/>
    </row>
    <row r="13" spans="1:16" x14ac:dyDescent="0.2">
      <c r="A13" s="256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57"/>
    </row>
    <row r="14" spans="1:16" x14ac:dyDescent="0.2">
      <c r="A14" s="256"/>
      <c r="B14" s="249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57"/>
    </row>
    <row r="15" spans="1:16" x14ac:dyDescent="0.2">
      <c r="A15" s="256"/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57"/>
    </row>
    <row r="16" spans="1:16" x14ac:dyDescent="0.2">
      <c r="A16" s="256"/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57"/>
    </row>
    <row r="17" spans="1:16" x14ac:dyDescent="0.2">
      <c r="A17" s="256"/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57"/>
    </row>
    <row r="18" spans="1:16" x14ac:dyDescent="0.2">
      <c r="A18" s="256"/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57"/>
    </row>
    <row r="19" spans="1:16" x14ac:dyDescent="0.2">
      <c r="A19" s="256"/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57"/>
    </row>
    <row r="20" spans="1:16" x14ac:dyDescent="0.2">
      <c r="A20" s="256"/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57"/>
    </row>
    <row r="21" spans="1:16" x14ac:dyDescent="0.2">
      <c r="A21" s="256"/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57"/>
    </row>
    <row r="22" spans="1:16" x14ac:dyDescent="0.2">
      <c r="A22" s="256"/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57"/>
    </row>
    <row r="23" spans="1:16" x14ac:dyDescent="0.2">
      <c r="A23" s="256"/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57"/>
    </row>
    <row r="24" spans="1:16" x14ac:dyDescent="0.2">
      <c r="A24" s="256"/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57"/>
    </row>
    <row r="25" spans="1:16" x14ac:dyDescent="0.2">
      <c r="A25" s="256"/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57"/>
    </row>
    <row r="26" spans="1:16" x14ac:dyDescent="0.2">
      <c r="A26" s="256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57"/>
    </row>
    <row r="27" spans="1:16" x14ac:dyDescent="0.2">
      <c r="A27" s="256"/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57"/>
    </row>
    <row r="28" spans="1:16" x14ac:dyDescent="0.2">
      <c r="A28" s="256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57"/>
    </row>
    <row r="29" spans="1:16" x14ac:dyDescent="0.2">
      <c r="A29" s="256"/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57"/>
    </row>
    <row r="30" spans="1:16" x14ac:dyDescent="0.2">
      <c r="A30" s="256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57"/>
    </row>
    <row r="31" spans="1:16" x14ac:dyDescent="0.2">
      <c r="A31" s="256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57"/>
    </row>
    <row r="32" spans="1:16" x14ac:dyDescent="0.2">
      <c r="A32" s="256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57"/>
    </row>
    <row r="33" spans="1:17" x14ac:dyDescent="0.2">
      <c r="A33" s="256"/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57"/>
    </row>
    <row r="34" spans="1:17" x14ac:dyDescent="0.2">
      <c r="A34" s="256"/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57"/>
    </row>
    <row r="35" spans="1:17" x14ac:dyDescent="0.2">
      <c r="A35" s="256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57"/>
    </row>
    <row r="36" spans="1:17" x14ac:dyDescent="0.15">
      <c r="A36" s="256"/>
      <c r="B36" s="249"/>
      <c r="C36" s="249"/>
      <c r="D36" s="249"/>
      <c r="E36" s="249"/>
      <c r="F36" s="249"/>
      <c r="G36" s="249"/>
      <c r="H36" s="249"/>
      <c r="I36" s="249"/>
      <c r="K36" s="261" t="s">
        <v>331</v>
      </c>
      <c r="L36" s="262"/>
      <c r="M36" s="262"/>
      <c r="N36" s="262"/>
      <c r="O36" s="262"/>
      <c r="P36" s="257"/>
      <c r="Q36" s="245"/>
    </row>
    <row r="37" spans="1:17" x14ac:dyDescent="0.15">
      <c r="A37" s="256"/>
      <c r="B37" s="249"/>
      <c r="C37" s="249"/>
      <c r="D37" s="249"/>
      <c r="E37" s="249"/>
      <c r="F37" s="249"/>
      <c r="G37" s="249"/>
      <c r="H37" s="249"/>
      <c r="I37" s="249"/>
      <c r="J37" s="250"/>
      <c r="K37" s="262"/>
      <c r="L37" s="262"/>
      <c r="M37" s="263"/>
      <c r="N37" s="263"/>
      <c r="O37" s="264" t="s">
        <v>553</v>
      </c>
      <c r="P37" s="257"/>
    </row>
    <row r="38" spans="1:17" x14ac:dyDescent="0.15">
      <c r="A38" s="256"/>
      <c r="B38" s="249"/>
      <c r="C38" s="249"/>
      <c r="D38" s="249"/>
      <c r="E38" s="249"/>
      <c r="F38" s="249"/>
      <c r="G38" s="249"/>
      <c r="H38" s="249"/>
      <c r="I38" s="249"/>
      <c r="J38" s="250"/>
      <c r="K38" s="262"/>
      <c r="L38" s="262"/>
      <c r="M38" s="263"/>
      <c r="N38" s="263"/>
      <c r="O38" s="264" t="s">
        <v>554</v>
      </c>
      <c r="P38" s="257"/>
    </row>
    <row r="39" spans="1:17" x14ac:dyDescent="0.15">
      <c r="A39" s="256"/>
      <c r="B39" s="249"/>
      <c r="C39" s="249"/>
      <c r="D39" s="249"/>
      <c r="E39" s="249"/>
      <c r="F39" s="249"/>
      <c r="G39" s="249"/>
      <c r="H39" s="249"/>
      <c r="I39" s="249"/>
      <c r="J39" s="250"/>
      <c r="K39" s="262"/>
      <c r="L39" s="262"/>
      <c r="M39" s="263"/>
      <c r="N39" s="263"/>
      <c r="O39" s="264" t="s">
        <v>330</v>
      </c>
      <c r="P39" s="257"/>
    </row>
    <row r="40" spans="1:17" ht="16.8" thickBot="1" x14ac:dyDescent="0.45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60"/>
      <c r="Q40" s="245"/>
    </row>
    <row r="41" spans="1:17" ht="16.8" thickTop="1" x14ac:dyDescent="0.4">
      <c r="M41" s="247"/>
      <c r="N41" s="247"/>
      <c r="P41" s="248"/>
      <c r="Q41" s="246"/>
    </row>
  </sheetData>
  <phoneticPr fontId="2"/>
  <printOptions horizontalCentered="1" verticalCentered="1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55"/>
  <sheetViews>
    <sheetView showGridLines="0" view="pageBreakPreview" zoomScale="115" zoomScaleNormal="100" zoomScaleSheetLayoutView="115" workbookViewId="0">
      <pane xSplit="3" topLeftCell="I1" activePane="topRight" state="frozen"/>
      <selection activeCell="N44" sqref="N44"/>
      <selection pane="topRight" activeCell="J22" sqref="J22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6" style="33" customWidth="1"/>
    <col min="4" max="14" width="10.6640625" style="33" customWidth="1"/>
    <col min="15" max="15" width="7.21875" style="33" customWidth="1"/>
    <col min="16" max="16384" width="9" style="33"/>
  </cols>
  <sheetData>
    <row r="1" spans="1:15" ht="13.5" customHeight="1" x14ac:dyDescent="0.2"/>
    <row r="2" spans="1:15" ht="22.5" customHeight="1" x14ac:dyDescent="0.2">
      <c r="A2" s="153"/>
      <c r="B2" s="34" t="s">
        <v>283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266"/>
    </row>
    <row r="3" spans="1:15" s="10" customFormat="1" ht="22.5" customHeight="1" x14ac:dyDescent="0.2">
      <c r="A3" s="13"/>
      <c r="B3" s="14" t="s">
        <v>300</v>
      </c>
      <c r="C3" s="15"/>
      <c r="D3" s="387" t="s">
        <v>410</v>
      </c>
      <c r="E3" s="15"/>
      <c r="F3" s="15"/>
      <c r="G3" s="15"/>
      <c r="H3" s="15"/>
      <c r="I3" s="15"/>
      <c r="J3" s="15"/>
      <c r="K3" s="15"/>
      <c r="L3" s="15"/>
      <c r="M3" s="15"/>
      <c r="N3" s="354"/>
      <c r="O3" s="16"/>
    </row>
    <row r="4" spans="1:15" s="19" customFormat="1" ht="9.6" x14ac:dyDescent="0.2">
      <c r="A4" s="9"/>
      <c r="B4" s="9"/>
      <c r="C4" s="9"/>
      <c r="D4" s="9"/>
      <c r="E4" s="9"/>
      <c r="F4" s="9"/>
      <c r="G4" s="9"/>
      <c r="H4" s="17"/>
      <c r="I4" s="67"/>
      <c r="J4" s="67"/>
      <c r="K4" s="67"/>
      <c r="L4" s="67"/>
      <c r="M4" s="67"/>
      <c r="N4" s="67" t="s">
        <v>62</v>
      </c>
    </row>
    <row r="5" spans="1:15" s="37" customFormat="1" ht="9.6" x14ac:dyDescent="0.2">
      <c r="A5" s="43"/>
      <c r="B5" s="43"/>
      <c r="C5" s="43"/>
      <c r="D5" s="138">
        <v>2006</v>
      </c>
      <c r="E5" s="138">
        <v>2007</v>
      </c>
      <c r="F5" s="138">
        <v>2008</v>
      </c>
      <c r="G5" s="138">
        <v>2009</v>
      </c>
      <c r="H5" s="138">
        <v>2010</v>
      </c>
      <c r="I5" s="138">
        <v>2011</v>
      </c>
      <c r="J5" s="138">
        <v>2012</v>
      </c>
      <c r="K5" s="138">
        <v>2013</v>
      </c>
      <c r="L5" s="138">
        <v>2014</v>
      </c>
      <c r="M5" s="139">
        <v>2015</v>
      </c>
      <c r="N5" s="139" t="s">
        <v>398</v>
      </c>
    </row>
    <row r="6" spans="1:15" s="37" customFormat="1" ht="15" customHeight="1" x14ac:dyDescent="0.2">
      <c r="A6" s="84" t="s">
        <v>169</v>
      </c>
      <c r="B6" s="84"/>
      <c r="C6" s="85" t="s">
        <v>141</v>
      </c>
      <c r="D6" s="86">
        <v>22744</v>
      </c>
      <c r="E6" s="86">
        <v>22400</v>
      </c>
      <c r="F6" s="86">
        <v>22826</v>
      </c>
      <c r="G6" s="86">
        <v>24167</v>
      </c>
      <c r="H6" s="86">
        <v>25084</v>
      </c>
      <c r="I6" s="86">
        <v>26865</v>
      </c>
      <c r="J6" s="86">
        <v>31337</v>
      </c>
      <c r="K6" s="86">
        <v>27851</v>
      </c>
      <c r="L6" s="86">
        <v>30077</v>
      </c>
      <c r="M6" s="87">
        <v>27755</v>
      </c>
      <c r="N6" s="87">
        <v>26700</v>
      </c>
    </row>
    <row r="7" spans="1:15" s="37" customFormat="1" ht="15" customHeight="1" x14ac:dyDescent="0.2">
      <c r="A7" s="43" t="s">
        <v>170</v>
      </c>
      <c r="B7" s="43"/>
      <c r="C7" s="88" t="s">
        <v>142</v>
      </c>
      <c r="D7" s="89">
        <v>16570</v>
      </c>
      <c r="E7" s="89">
        <v>16530</v>
      </c>
      <c r="F7" s="89">
        <v>17151</v>
      </c>
      <c r="G7" s="89">
        <v>18244</v>
      </c>
      <c r="H7" s="89">
        <v>19659</v>
      </c>
      <c r="I7" s="89">
        <v>20782</v>
      </c>
      <c r="J7" s="89">
        <v>24911</v>
      </c>
      <c r="K7" s="89">
        <v>21924</v>
      </c>
      <c r="L7" s="89">
        <v>23418</v>
      </c>
      <c r="M7" s="90">
        <v>28612</v>
      </c>
      <c r="N7" s="365" t="s">
        <v>408</v>
      </c>
    </row>
    <row r="8" spans="1:15" s="37" customFormat="1" ht="15" customHeight="1" x14ac:dyDescent="0.2">
      <c r="A8" s="140" t="s">
        <v>171</v>
      </c>
      <c r="B8" s="140"/>
      <c r="C8" s="141" t="s">
        <v>225</v>
      </c>
      <c r="D8" s="170">
        <v>6173</v>
      </c>
      <c r="E8" s="170">
        <v>5869</v>
      </c>
      <c r="F8" s="170">
        <v>5675</v>
      </c>
      <c r="G8" s="170">
        <v>5922</v>
      </c>
      <c r="H8" s="170">
        <v>5424</v>
      </c>
      <c r="I8" s="170">
        <v>6083</v>
      </c>
      <c r="J8" s="170">
        <v>6425</v>
      </c>
      <c r="K8" s="170">
        <v>5927</v>
      </c>
      <c r="L8" s="170">
        <v>6658</v>
      </c>
      <c r="M8" s="171">
        <v>-856</v>
      </c>
      <c r="N8" s="366" t="s">
        <v>408</v>
      </c>
    </row>
    <row r="9" spans="1:15" s="37" customFormat="1" ht="15" customHeight="1" x14ac:dyDescent="0.2">
      <c r="A9" s="20" t="s">
        <v>172</v>
      </c>
      <c r="B9" s="43"/>
      <c r="C9" s="88" t="s">
        <v>143</v>
      </c>
      <c r="D9" s="89">
        <v>3839</v>
      </c>
      <c r="E9" s="89">
        <v>3274</v>
      </c>
      <c r="F9" s="89">
        <v>3279</v>
      </c>
      <c r="G9" s="89">
        <v>3457</v>
      </c>
      <c r="H9" s="89">
        <v>3200</v>
      </c>
      <c r="I9" s="89">
        <v>3227</v>
      </c>
      <c r="J9" s="89">
        <v>3197</v>
      </c>
      <c r="K9" s="89">
        <v>3403</v>
      </c>
      <c r="L9" s="89">
        <v>3608</v>
      </c>
      <c r="M9" s="90">
        <v>3689</v>
      </c>
      <c r="N9" s="365" t="s">
        <v>408</v>
      </c>
    </row>
    <row r="10" spans="1:15" s="37" customFormat="1" ht="15" customHeight="1" x14ac:dyDescent="0.2">
      <c r="A10" s="172" t="s">
        <v>174</v>
      </c>
      <c r="B10" s="172"/>
      <c r="C10" s="173" t="s">
        <v>144</v>
      </c>
      <c r="D10" s="174">
        <v>2333</v>
      </c>
      <c r="E10" s="174">
        <v>2595</v>
      </c>
      <c r="F10" s="174">
        <v>2396</v>
      </c>
      <c r="G10" s="174">
        <v>2464</v>
      </c>
      <c r="H10" s="174">
        <v>2224</v>
      </c>
      <c r="I10" s="174">
        <v>2855</v>
      </c>
      <c r="J10" s="174">
        <v>3227</v>
      </c>
      <c r="K10" s="174">
        <v>2524</v>
      </c>
      <c r="L10" s="174">
        <v>3050</v>
      </c>
      <c r="M10" s="175">
        <v>-4543</v>
      </c>
      <c r="N10" s="175">
        <v>2760</v>
      </c>
    </row>
    <row r="11" spans="1:15" s="37" customFormat="1" ht="15" customHeight="1" x14ac:dyDescent="0.2">
      <c r="A11" s="91" t="s">
        <v>175</v>
      </c>
      <c r="B11" s="91"/>
      <c r="C11" s="92" t="s">
        <v>108</v>
      </c>
      <c r="D11" s="93">
        <v>18</v>
      </c>
      <c r="E11" s="93">
        <v>40</v>
      </c>
      <c r="F11" s="93">
        <v>62</v>
      </c>
      <c r="G11" s="93">
        <v>89</v>
      </c>
      <c r="H11" s="93">
        <v>79</v>
      </c>
      <c r="I11" s="93">
        <v>85</v>
      </c>
      <c r="J11" s="93">
        <v>59</v>
      </c>
      <c r="K11" s="93">
        <v>88</v>
      </c>
      <c r="L11" s="93">
        <v>76</v>
      </c>
      <c r="M11" s="94">
        <v>93</v>
      </c>
      <c r="N11" s="367" t="s">
        <v>408</v>
      </c>
    </row>
    <row r="12" spans="1:15" s="37" customFormat="1" ht="15" customHeight="1" x14ac:dyDescent="0.2">
      <c r="A12" s="91" t="s">
        <v>176</v>
      </c>
      <c r="B12" s="91"/>
      <c r="C12" s="92" t="s">
        <v>109</v>
      </c>
      <c r="D12" s="93" t="s">
        <v>306</v>
      </c>
      <c r="E12" s="93" t="s">
        <v>306</v>
      </c>
      <c r="F12" s="93">
        <v>28</v>
      </c>
      <c r="G12" s="93">
        <v>10</v>
      </c>
      <c r="H12" s="93">
        <v>1</v>
      </c>
      <c r="I12" s="93">
        <v>37</v>
      </c>
      <c r="J12" s="93">
        <v>34</v>
      </c>
      <c r="K12" s="93">
        <v>38</v>
      </c>
      <c r="L12" s="93">
        <v>51</v>
      </c>
      <c r="M12" s="94">
        <v>24</v>
      </c>
      <c r="N12" s="367" t="s">
        <v>408</v>
      </c>
    </row>
    <row r="13" spans="1:15" s="37" customFormat="1" ht="15" customHeight="1" x14ac:dyDescent="0.2">
      <c r="A13" s="140" t="s">
        <v>177</v>
      </c>
      <c r="B13" s="140"/>
      <c r="C13" s="141" t="s">
        <v>145</v>
      </c>
      <c r="D13" s="170">
        <v>2351</v>
      </c>
      <c r="E13" s="170">
        <v>2635</v>
      </c>
      <c r="F13" s="170">
        <v>2430</v>
      </c>
      <c r="G13" s="170">
        <v>2543</v>
      </c>
      <c r="H13" s="170">
        <v>2302</v>
      </c>
      <c r="I13" s="170">
        <v>2904</v>
      </c>
      <c r="J13" s="170">
        <v>3253</v>
      </c>
      <c r="K13" s="170">
        <v>2574</v>
      </c>
      <c r="L13" s="170">
        <v>3076</v>
      </c>
      <c r="M13" s="171">
        <v>-4474</v>
      </c>
      <c r="N13" s="171">
        <v>2820</v>
      </c>
    </row>
    <row r="14" spans="1:15" s="37" customFormat="1" ht="15" customHeight="1" x14ac:dyDescent="0.2">
      <c r="A14" s="198" t="s">
        <v>246</v>
      </c>
      <c r="B14" s="198"/>
      <c r="C14" s="199" t="s">
        <v>226</v>
      </c>
      <c r="D14" s="200">
        <v>38</v>
      </c>
      <c r="E14" s="200">
        <v>122</v>
      </c>
      <c r="F14" s="200">
        <v>22</v>
      </c>
      <c r="G14" s="200" t="s">
        <v>306</v>
      </c>
      <c r="H14" s="200">
        <v>2</v>
      </c>
      <c r="I14" s="200">
        <v>95</v>
      </c>
      <c r="J14" s="200" t="s">
        <v>306</v>
      </c>
      <c r="K14" s="200">
        <v>24</v>
      </c>
      <c r="L14" s="200">
        <v>10</v>
      </c>
      <c r="M14" s="201">
        <v>6</v>
      </c>
      <c r="N14" s="375" t="s">
        <v>408</v>
      </c>
      <c r="O14" s="96"/>
    </row>
    <row r="15" spans="1:15" s="19" customFormat="1" ht="15" customHeight="1" x14ac:dyDescent="0.2">
      <c r="A15" s="20" t="s">
        <v>243</v>
      </c>
      <c r="B15" s="20"/>
      <c r="C15" s="24" t="s">
        <v>227</v>
      </c>
      <c r="D15" s="95">
        <v>549</v>
      </c>
      <c r="E15" s="95">
        <v>165</v>
      </c>
      <c r="F15" s="95">
        <v>211</v>
      </c>
      <c r="G15" s="95">
        <v>189</v>
      </c>
      <c r="H15" s="95">
        <v>796</v>
      </c>
      <c r="I15" s="95">
        <v>465</v>
      </c>
      <c r="J15" s="95">
        <v>268</v>
      </c>
      <c r="K15" s="95">
        <v>14</v>
      </c>
      <c r="L15" s="95">
        <v>101</v>
      </c>
      <c r="M15" s="96">
        <v>1036</v>
      </c>
      <c r="N15" s="371" t="s">
        <v>408</v>
      </c>
    </row>
    <row r="16" spans="1:15" s="37" customFormat="1" ht="15" customHeight="1" x14ac:dyDescent="0.2">
      <c r="A16" s="190" t="s">
        <v>105</v>
      </c>
      <c r="B16" s="190"/>
      <c r="C16" s="195" t="s">
        <v>228</v>
      </c>
      <c r="D16" s="196">
        <v>1841</v>
      </c>
      <c r="E16" s="196">
        <v>2593</v>
      </c>
      <c r="F16" s="196">
        <v>2241</v>
      </c>
      <c r="G16" s="196">
        <v>2354</v>
      </c>
      <c r="H16" s="196">
        <v>1507</v>
      </c>
      <c r="I16" s="196">
        <v>2534</v>
      </c>
      <c r="J16" s="196">
        <v>2984</v>
      </c>
      <c r="K16" s="196">
        <v>2584</v>
      </c>
      <c r="L16" s="196">
        <v>2984</v>
      </c>
      <c r="M16" s="197">
        <v>-5504</v>
      </c>
      <c r="N16" s="376" t="s">
        <v>408</v>
      </c>
    </row>
    <row r="17" spans="1:19" s="37" customFormat="1" ht="15" customHeight="1" x14ac:dyDescent="0.2">
      <c r="A17" s="20" t="s">
        <v>260</v>
      </c>
      <c r="B17" s="20"/>
      <c r="C17" s="24" t="s">
        <v>229</v>
      </c>
      <c r="D17" s="95">
        <v>715</v>
      </c>
      <c r="E17" s="95">
        <v>1113</v>
      </c>
      <c r="F17" s="95">
        <v>939</v>
      </c>
      <c r="G17" s="95">
        <v>997</v>
      </c>
      <c r="H17" s="95">
        <v>624</v>
      </c>
      <c r="I17" s="95">
        <v>1053</v>
      </c>
      <c r="J17" s="95">
        <v>1371</v>
      </c>
      <c r="K17" s="95">
        <v>997</v>
      </c>
      <c r="L17" s="95">
        <v>1208</v>
      </c>
      <c r="M17" s="96">
        <v>-595</v>
      </c>
      <c r="N17" s="371" t="s">
        <v>408</v>
      </c>
    </row>
    <row r="18" spans="1:19" s="37" customFormat="1" ht="15" customHeight="1" x14ac:dyDescent="0.2">
      <c r="A18" s="181" t="s">
        <v>179</v>
      </c>
      <c r="B18" s="181"/>
      <c r="C18" s="163" t="s">
        <v>146</v>
      </c>
      <c r="D18" s="164">
        <v>1125</v>
      </c>
      <c r="E18" s="164">
        <v>1479</v>
      </c>
      <c r="F18" s="164">
        <v>1302</v>
      </c>
      <c r="G18" s="164">
        <v>1356</v>
      </c>
      <c r="H18" s="164">
        <v>882</v>
      </c>
      <c r="I18" s="164">
        <v>1480</v>
      </c>
      <c r="J18" s="164">
        <v>1612</v>
      </c>
      <c r="K18" s="164">
        <v>1586</v>
      </c>
      <c r="L18" s="164">
        <v>1776</v>
      </c>
      <c r="M18" s="165">
        <v>-4909</v>
      </c>
      <c r="N18" s="165">
        <v>1890</v>
      </c>
    </row>
    <row r="19" spans="1:19" s="37" customFormat="1" ht="9.6" x14ac:dyDescent="0.2">
      <c r="A19" s="19"/>
      <c r="B19" s="9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9" s="37" customFormat="1" ht="9.6" x14ac:dyDescent="0.2">
      <c r="B20" s="52"/>
    </row>
    <row r="21" spans="1:19" s="37" customFormat="1" ht="10.8" x14ac:dyDescent="0.2">
      <c r="S21" s="66"/>
    </row>
    <row r="22" spans="1:19" s="37" customFormat="1" ht="9.6" x14ac:dyDescent="0.2"/>
    <row r="23" spans="1:19" s="37" customFormat="1" ht="9.6" x14ac:dyDescent="0.2">
      <c r="B23" s="19" t="s">
        <v>309</v>
      </c>
      <c r="C23" s="138"/>
      <c r="D23" s="138">
        <v>2007</v>
      </c>
      <c r="E23" s="138">
        <v>2008</v>
      </c>
      <c r="F23" s="138">
        <v>2009</v>
      </c>
      <c r="G23" s="138">
        <v>2010</v>
      </c>
      <c r="H23" s="138">
        <v>2011</v>
      </c>
      <c r="I23" s="138">
        <v>2012</v>
      </c>
      <c r="J23" s="138">
        <v>2013</v>
      </c>
      <c r="K23" s="138">
        <v>2014</v>
      </c>
      <c r="L23" s="138">
        <v>2015</v>
      </c>
      <c r="M23" s="138">
        <v>2016</v>
      </c>
      <c r="N23" s="138" t="s">
        <v>419</v>
      </c>
    </row>
    <row r="24" spans="1:19" s="39" customFormat="1" ht="10.8" x14ac:dyDescent="0.2">
      <c r="B24" s="224" t="s">
        <v>169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</row>
    <row r="25" spans="1:19" s="39" customFormat="1" ht="10.8" x14ac:dyDescent="0.2">
      <c r="B25" s="224" t="s">
        <v>171</v>
      </c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372"/>
    </row>
    <row r="26" spans="1:19" s="39" customFormat="1" ht="10.8" x14ac:dyDescent="0.2">
      <c r="B26" s="224" t="s">
        <v>174</v>
      </c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</row>
    <row r="27" spans="1:19" x14ac:dyDescent="0.2">
      <c r="B27" s="227" t="s">
        <v>177</v>
      </c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</row>
    <row r="28" spans="1:19" x14ac:dyDescent="0.2">
      <c r="B28" s="227" t="s">
        <v>179</v>
      </c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</row>
    <row r="30" spans="1:19" x14ac:dyDescent="0.2">
      <c r="B30" s="19" t="s">
        <v>309</v>
      </c>
      <c r="C30" s="138"/>
      <c r="D30" s="138">
        <v>2007</v>
      </c>
      <c r="E30" s="138">
        <v>2008</v>
      </c>
      <c r="F30" s="138">
        <v>2009</v>
      </c>
      <c r="G30" s="138">
        <v>2010</v>
      </c>
      <c r="H30" s="138">
        <v>2011</v>
      </c>
      <c r="I30" s="138">
        <v>2012</v>
      </c>
      <c r="J30" s="138">
        <v>2013</v>
      </c>
      <c r="K30" s="138">
        <v>2014</v>
      </c>
      <c r="L30" s="138">
        <v>2015</v>
      </c>
      <c r="M30" s="138">
        <v>2016</v>
      </c>
      <c r="N30" s="138">
        <v>2017</v>
      </c>
    </row>
    <row r="31" spans="1:19" x14ac:dyDescent="0.2">
      <c r="B31" s="224" t="s">
        <v>106</v>
      </c>
      <c r="C31" s="293"/>
      <c r="D31" s="293"/>
      <c r="E31" s="293"/>
      <c r="F31" s="293"/>
      <c r="G31" s="293"/>
      <c r="H31" s="293"/>
      <c r="I31" s="293"/>
      <c r="J31" s="315"/>
      <c r="K31" s="315"/>
      <c r="L31" s="315"/>
      <c r="M31" s="315"/>
      <c r="N31" s="421"/>
    </row>
    <row r="32" spans="1:19" x14ac:dyDescent="0.2">
      <c r="B32" s="224" t="s">
        <v>149</v>
      </c>
      <c r="C32" s="293"/>
      <c r="D32" s="293"/>
      <c r="E32" s="293"/>
      <c r="F32" s="293"/>
      <c r="G32" s="293"/>
      <c r="H32" s="293"/>
      <c r="I32" s="293"/>
      <c r="J32" s="315"/>
      <c r="K32" s="315"/>
      <c r="L32" s="315"/>
      <c r="M32" s="315"/>
      <c r="N32" s="421"/>
    </row>
    <row r="33" spans="1:14" x14ac:dyDescent="0.2">
      <c r="B33" s="224" t="s">
        <v>126</v>
      </c>
      <c r="C33" s="293"/>
      <c r="D33" s="293"/>
      <c r="E33" s="293"/>
      <c r="F33" s="293"/>
      <c r="G33" s="293"/>
      <c r="H33" s="293"/>
      <c r="I33" s="293"/>
      <c r="J33" s="315"/>
      <c r="K33" s="315"/>
      <c r="L33" s="315"/>
      <c r="M33" s="315"/>
      <c r="N33" s="421"/>
    </row>
    <row r="34" spans="1:14" x14ac:dyDescent="0.2">
      <c r="B34" s="224" t="s">
        <v>157</v>
      </c>
      <c r="C34" s="293"/>
      <c r="D34" s="293"/>
      <c r="E34" s="293"/>
      <c r="F34" s="293"/>
      <c r="G34" s="293"/>
      <c r="H34" s="293"/>
      <c r="I34" s="293"/>
      <c r="J34" s="315"/>
      <c r="K34" s="315"/>
      <c r="L34" s="315"/>
      <c r="M34" s="315"/>
      <c r="N34" s="421"/>
    </row>
    <row r="35" spans="1:14" x14ac:dyDescent="0.2"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422"/>
    </row>
    <row r="36" spans="1:14" x14ac:dyDescent="0.2">
      <c r="B36" s="224" t="s">
        <v>158</v>
      </c>
      <c r="C36" s="293"/>
      <c r="D36" s="293"/>
      <c r="E36" s="293"/>
      <c r="F36" s="293"/>
      <c r="G36" s="293"/>
      <c r="H36" s="293"/>
      <c r="I36" s="293"/>
      <c r="J36" s="315"/>
      <c r="K36" s="315"/>
      <c r="L36" s="315"/>
      <c r="M36" s="315"/>
      <c r="N36" s="421"/>
    </row>
    <row r="37" spans="1:14" x14ac:dyDescent="0.2">
      <c r="B37" s="224" t="s">
        <v>161</v>
      </c>
      <c r="C37" s="293"/>
      <c r="D37" s="293"/>
      <c r="E37" s="293"/>
      <c r="F37" s="293"/>
      <c r="G37" s="293"/>
      <c r="H37" s="293"/>
      <c r="I37" s="293"/>
      <c r="J37" s="315"/>
      <c r="K37" s="315"/>
      <c r="L37" s="315"/>
      <c r="M37" s="315"/>
      <c r="N37" s="421"/>
    </row>
    <row r="38" spans="1:14" x14ac:dyDescent="0.2">
      <c r="B38" s="224" t="s">
        <v>310</v>
      </c>
      <c r="C38" s="293"/>
      <c r="D38" s="293"/>
      <c r="E38" s="293"/>
      <c r="F38" s="293"/>
      <c r="G38" s="293"/>
      <c r="H38" s="293"/>
      <c r="I38" s="293"/>
      <c r="J38" s="315"/>
      <c r="K38" s="315"/>
      <c r="L38" s="315"/>
      <c r="M38" s="315"/>
      <c r="N38" s="421"/>
    </row>
    <row r="40" spans="1:14" x14ac:dyDescent="0.2">
      <c r="A40" s="37"/>
      <c r="B40" s="19" t="s">
        <v>309</v>
      </c>
      <c r="C40" s="138"/>
      <c r="D40" s="138">
        <v>2007</v>
      </c>
      <c r="E40" s="138">
        <v>2008</v>
      </c>
      <c r="F40" s="138">
        <v>2009</v>
      </c>
      <c r="G40" s="138">
        <v>2010</v>
      </c>
      <c r="H40" s="138">
        <v>2011</v>
      </c>
      <c r="I40" s="138">
        <v>2012</v>
      </c>
      <c r="J40" s="138">
        <v>2013</v>
      </c>
      <c r="K40" s="138">
        <v>2014</v>
      </c>
      <c r="L40" s="138">
        <v>2015</v>
      </c>
      <c r="M40" s="138">
        <v>2016</v>
      </c>
      <c r="N40" s="138" t="s">
        <v>419</v>
      </c>
    </row>
    <row r="41" spans="1:14" x14ac:dyDescent="0.2">
      <c r="A41" s="39"/>
      <c r="B41" s="224" t="s">
        <v>169</v>
      </c>
      <c r="C41" s="234"/>
      <c r="D41" s="234">
        <v>22400.175999999999</v>
      </c>
      <c r="E41" s="234">
        <v>22826.859</v>
      </c>
      <c r="F41" s="234">
        <v>24167.007000000001</v>
      </c>
      <c r="G41" s="234">
        <v>25084.027999999998</v>
      </c>
      <c r="H41" s="234">
        <v>26865.805721000001</v>
      </c>
      <c r="I41" s="234">
        <v>31337.269939999998</v>
      </c>
      <c r="J41" s="234">
        <v>27851.729616000001</v>
      </c>
      <c r="K41" s="234">
        <v>30077.025000000001</v>
      </c>
      <c r="L41" s="234">
        <v>27755.973000000002</v>
      </c>
      <c r="M41" s="234">
        <v>26863.429</v>
      </c>
      <c r="N41" s="234">
        <v>26700</v>
      </c>
    </row>
    <row r="42" spans="1:14" x14ac:dyDescent="0.2">
      <c r="A42" s="39"/>
      <c r="B42" s="224" t="s">
        <v>171</v>
      </c>
      <c r="C42" s="234"/>
      <c r="D42" s="234">
        <v>5869.4390000000003</v>
      </c>
      <c r="E42" s="234">
        <v>5675.8249999999998</v>
      </c>
      <c r="F42" s="234">
        <v>5922.2110000000002</v>
      </c>
      <c r="G42" s="234">
        <v>5424.8450000000003</v>
      </c>
      <c r="H42" s="234">
        <v>6083.2401620000001</v>
      </c>
      <c r="I42" s="234">
        <v>6425.9591449999998</v>
      </c>
      <c r="J42" s="234">
        <v>5927.6154219999999</v>
      </c>
      <c r="K42" s="234">
        <v>6658.9849999999997</v>
      </c>
      <c r="L42" s="234">
        <v>-856.89599999999996</v>
      </c>
      <c r="M42" s="234">
        <v>6790.6369999999997</v>
      </c>
      <c r="N42" s="372" t="s">
        <v>379</v>
      </c>
    </row>
    <row r="43" spans="1:14" x14ac:dyDescent="0.2">
      <c r="A43" s="39"/>
      <c r="B43" s="224" t="s">
        <v>174</v>
      </c>
      <c r="C43" s="234"/>
      <c r="D43" s="234">
        <v>2595.0320000000002</v>
      </c>
      <c r="E43" s="234">
        <v>2396.5709999999999</v>
      </c>
      <c r="F43" s="234">
        <v>2464.8429999999998</v>
      </c>
      <c r="G43" s="234">
        <v>2224.723</v>
      </c>
      <c r="H43" s="234">
        <v>2855.5504289999999</v>
      </c>
      <c r="I43" s="234">
        <v>3227.9793</v>
      </c>
      <c r="J43" s="234">
        <v>2524.5409460000001</v>
      </c>
      <c r="K43" s="234">
        <v>3050.605</v>
      </c>
      <c r="L43" s="234">
        <v>-4543.4359999999997</v>
      </c>
      <c r="M43" s="234">
        <v>2119.6889999999999</v>
      </c>
      <c r="N43" s="234">
        <v>2760</v>
      </c>
    </row>
    <row r="44" spans="1:14" x14ac:dyDescent="0.2">
      <c r="B44" s="227" t="s">
        <v>177</v>
      </c>
      <c r="C44" s="234"/>
      <c r="D44" s="234">
        <v>2635.83</v>
      </c>
      <c r="E44" s="234">
        <v>2430.8130000000001</v>
      </c>
      <c r="F44" s="234">
        <v>2543.29</v>
      </c>
      <c r="G44" s="234">
        <v>2302.1889999999999</v>
      </c>
      <c r="H44" s="234">
        <v>2904.1987819999999</v>
      </c>
      <c r="I44" s="234">
        <v>3253.1102540000002</v>
      </c>
      <c r="J44" s="234">
        <v>2574.8241630000002</v>
      </c>
      <c r="K44" s="234">
        <v>3076.0419999999999</v>
      </c>
      <c r="L44" s="234">
        <v>-4474.9930000000004</v>
      </c>
      <c r="M44" s="234">
        <v>2088.402</v>
      </c>
      <c r="N44" s="234">
        <v>2820</v>
      </c>
    </row>
    <row r="45" spans="1:14" x14ac:dyDescent="0.2">
      <c r="B45" s="227" t="s">
        <v>179</v>
      </c>
      <c r="C45" s="234"/>
      <c r="D45" s="234">
        <v>1479.395</v>
      </c>
      <c r="E45" s="234">
        <v>1302.4069999999999</v>
      </c>
      <c r="F45" s="234">
        <v>1356.364</v>
      </c>
      <c r="G45" s="234">
        <v>882.94200000000001</v>
      </c>
      <c r="H45" s="234">
        <v>1480.64564</v>
      </c>
      <c r="I45" s="234">
        <v>1612.662658</v>
      </c>
      <c r="J45" s="234">
        <v>1586.795016</v>
      </c>
      <c r="K45" s="234">
        <v>1776.6010000000001</v>
      </c>
      <c r="L45" s="234">
        <v>-4909.5169999999998</v>
      </c>
      <c r="M45" s="234">
        <v>-6347.3440000000001</v>
      </c>
      <c r="N45" s="234">
        <v>1890</v>
      </c>
    </row>
    <row r="47" spans="1:14" x14ac:dyDescent="0.2">
      <c r="B47" s="19" t="s">
        <v>309</v>
      </c>
      <c r="C47" s="138"/>
      <c r="D47" s="138">
        <v>2007</v>
      </c>
      <c r="E47" s="138">
        <v>2008</v>
      </c>
      <c r="F47" s="138">
        <v>2009</v>
      </c>
      <c r="G47" s="138">
        <v>2010</v>
      </c>
      <c r="H47" s="138">
        <v>2011</v>
      </c>
      <c r="I47" s="138">
        <v>2012</v>
      </c>
      <c r="J47" s="138">
        <v>2013</v>
      </c>
      <c r="K47" s="138">
        <v>2014</v>
      </c>
      <c r="L47" s="138">
        <v>2015</v>
      </c>
      <c r="M47" s="138">
        <v>2016</v>
      </c>
      <c r="N47" s="138">
        <v>2017</v>
      </c>
    </row>
    <row r="48" spans="1:14" x14ac:dyDescent="0.2">
      <c r="B48" s="224" t="s">
        <v>106</v>
      </c>
      <c r="C48" s="293"/>
      <c r="D48" s="293">
        <v>12664.513999999999</v>
      </c>
      <c r="E48" s="293">
        <v>11874.773999999999</v>
      </c>
      <c r="F48" s="293">
        <v>13351.348</v>
      </c>
      <c r="G48" s="293">
        <v>12532.201999999999</v>
      </c>
      <c r="H48" s="293">
        <v>12827.499577</v>
      </c>
      <c r="I48" s="293">
        <v>14889.900688</v>
      </c>
      <c r="J48" s="315">
        <v>12891.772518</v>
      </c>
      <c r="K48" s="315">
        <v>15670.351000000001</v>
      </c>
      <c r="L48" s="315">
        <v>14839.203</v>
      </c>
      <c r="M48" s="315">
        <v>12406.352999999999</v>
      </c>
      <c r="N48" s="421"/>
    </row>
    <row r="49" spans="2:14" x14ac:dyDescent="0.2">
      <c r="B49" s="224" t="s">
        <v>149</v>
      </c>
      <c r="C49" s="293"/>
      <c r="D49" s="293">
        <v>1616.8630000000001</v>
      </c>
      <c r="E49" s="293">
        <v>1523.5930000000001</v>
      </c>
      <c r="F49" s="293">
        <v>1432.4159999999999</v>
      </c>
      <c r="G49" s="293">
        <v>1828.1990000000001</v>
      </c>
      <c r="H49" s="293">
        <v>2766.251745</v>
      </c>
      <c r="I49" s="293">
        <v>3827.0445730000001</v>
      </c>
      <c r="J49" s="315">
        <v>3650.5651309999998</v>
      </c>
      <c r="K49" s="315">
        <v>3062.6190000000001</v>
      </c>
      <c r="L49" s="315">
        <v>4155.13</v>
      </c>
      <c r="M49" s="315">
        <v>3618.9659999999999</v>
      </c>
      <c r="N49" s="421"/>
    </row>
    <row r="50" spans="2:14" x14ac:dyDescent="0.2">
      <c r="B50" s="224" t="s">
        <v>126</v>
      </c>
      <c r="C50" s="293"/>
      <c r="D50" s="293">
        <v>6045.9740000000002</v>
      </c>
      <c r="E50" s="293">
        <v>5710.585</v>
      </c>
      <c r="F50" s="293">
        <v>6195.9139999999998</v>
      </c>
      <c r="G50" s="293">
        <v>7241.1080000000002</v>
      </c>
      <c r="H50" s="293">
        <v>10086.720288</v>
      </c>
      <c r="I50" s="293">
        <v>11307.314704</v>
      </c>
      <c r="J50" s="315">
        <v>11589.143961</v>
      </c>
      <c r="K50" s="315">
        <v>10629.026</v>
      </c>
      <c r="L50" s="315">
        <v>10654.614</v>
      </c>
      <c r="M50" s="315">
        <v>10777.349</v>
      </c>
      <c r="N50" s="421"/>
    </row>
    <row r="51" spans="2:14" x14ac:dyDescent="0.2">
      <c r="B51" s="224" t="s">
        <v>157</v>
      </c>
      <c r="C51" s="293"/>
      <c r="D51" s="293">
        <v>18710.488000000001</v>
      </c>
      <c r="E51" s="293">
        <v>17585.359</v>
      </c>
      <c r="F51" s="293">
        <v>19547.261999999999</v>
      </c>
      <c r="G51" s="293">
        <v>19773.310000000001</v>
      </c>
      <c r="H51" s="293">
        <v>22914.219864999999</v>
      </c>
      <c r="I51" s="293">
        <v>26197.215391999998</v>
      </c>
      <c r="J51" s="315">
        <v>24480.916479</v>
      </c>
      <c r="K51" s="315">
        <v>26299.377</v>
      </c>
      <c r="L51" s="315">
        <v>25493.816999999999</v>
      </c>
      <c r="M51" s="315">
        <v>23183.702000000001</v>
      </c>
      <c r="N51" s="421"/>
    </row>
    <row r="52" spans="2:14" x14ac:dyDescent="0.2"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422"/>
    </row>
    <row r="53" spans="2:14" x14ac:dyDescent="0.2">
      <c r="B53" s="224" t="s">
        <v>158</v>
      </c>
      <c r="C53" s="293"/>
      <c r="D53" s="293">
        <v>6000.9229999999998</v>
      </c>
      <c r="E53" s="293">
        <v>4332.2780000000002</v>
      </c>
      <c r="F53" s="293">
        <v>5549.9179999999997</v>
      </c>
      <c r="G53" s="293">
        <v>5045.4390000000003</v>
      </c>
      <c r="H53" s="293">
        <v>6777.3240530000003</v>
      </c>
      <c r="I53" s="293">
        <v>9294.6603469999991</v>
      </c>
      <c r="J53" s="315">
        <v>7004.1176960000003</v>
      </c>
      <c r="K53" s="315">
        <v>8512.768</v>
      </c>
      <c r="L53" s="315">
        <v>13531.342000000001</v>
      </c>
      <c r="M53" s="315">
        <v>18129.758000000002</v>
      </c>
      <c r="N53" s="421"/>
    </row>
    <row r="54" spans="2:14" x14ac:dyDescent="0.2">
      <c r="B54" s="224" t="s">
        <v>161</v>
      </c>
      <c r="C54" s="293"/>
      <c r="D54" s="293">
        <v>2174.674</v>
      </c>
      <c r="E54" s="293">
        <v>1873.538</v>
      </c>
      <c r="F54" s="293">
        <v>1790.932</v>
      </c>
      <c r="G54" s="293">
        <v>2119.2600000000002</v>
      </c>
      <c r="H54" s="293">
        <v>2703.5974849999998</v>
      </c>
      <c r="I54" s="293">
        <v>2653.5132520000002</v>
      </c>
      <c r="J54" s="315">
        <v>2174.856781</v>
      </c>
      <c r="K54" s="315">
        <v>1532.3520000000001</v>
      </c>
      <c r="L54" s="315">
        <v>1203.8910000000001</v>
      </c>
      <c r="M54" s="315">
        <v>827.69200000000001</v>
      </c>
      <c r="N54" s="421"/>
    </row>
    <row r="55" spans="2:14" x14ac:dyDescent="0.2">
      <c r="B55" s="224" t="s">
        <v>310</v>
      </c>
      <c r="C55" s="293"/>
      <c r="D55" s="293">
        <v>10534.891</v>
      </c>
      <c r="E55" s="293">
        <v>11379.541999999999</v>
      </c>
      <c r="F55" s="293">
        <v>12206.412</v>
      </c>
      <c r="G55" s="293">
        <v>12608.611000000001</v>
      </c>
      <c r="H55" s="293">
        <v>13433.298327</v>
      </c>
      <c r="I55" s="293">
        <v>14249.041793</v>
      </c>
      <c r="J55" s="315">
        <v>15301.942002</v>
      </c>
      <c r="K55" s="315">
        <v>16254.255999999999</v>
      </c>
      <c r="L55" s="315">
        <v>10758.583000000001</v>
      </c>
      <c r="M55" s="315">
        <v>4226.2520000000004</v>
      </c>
      <c r="N55" s="421"/>
    </row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49"/>
  <sheetViews>
    <sheetView showGridLines="0" zoomScale="115" zoomScaleNormal="115" zoomScaleSheetLayoutView="100" workbookViewId="0">
      <pane xSplit="3" topLeftCell="D1" activePane="topRight" state="frozen"/>
      <selection pane="topRight" activeCell="C14" sqref="C14"/>
    </sheetView>
  </sheetViews>
  <sheetFormatPr defaultColWidth="9" defaultRowHeight="13.2" x14ac:dyDescent="0.2"/>
  <cols>
    <col min="1" max="1" width="1" style="10" customWidth="1"/>
    <col min="2" max="2" width="22.6640625" style="10" customWidth="1"/>
    <col min="3" max="3" width="30.6640625" style="10" customWidth="1"/>
    <col min="4" max="11" width="8.6640625" style="10" customWidth="1"/>
    <col min="12" max="12" width="10.21875" style="558" customWidth="1"/>
    <col min="13" max="13" width="8.6640625" style="10" customWidth="1"/>
    <col min="14" max="14" width="1.6640625" style="16" customWidth="1"/>
    <col min="15" max="15" width="8.6640625" style="10" customWidth="1"/>
    <col min="16" max="16" width="7" style="10" customWidth="1"/>
    <col min="17" max="16384" width="9" style="10"/>
  </cols>
  <sheetData>
    <row r="1" spans="1:15" ht="13.5" customHeight="1" x14ac:dyDescent="0.2"/>
    <row r="2" spans="1:15" ht="22.5" customHeight="1" x14ac:dyDescent="0.2">
      <c r="A2" s="153"/>
      <c r="B2" s="11" t="s">
        <v>278</v>
      </c>
      <c r="C2" s="12"/>
      <c r="D2" s="12"/>
      <c r="E2" s="12"/>
      <c r="F2" s="12"/>
      <c r="G2" s="12"/>
      <c r="H2" s="12"/>
      <c r="I2" s="12"/>
      <c r="J2" s="12"/>
      <c r="K2" s="12"/>
      <c r="L2" s="559"/>
      <c r="M2" s="12"/>
      <c r="O2" s="12"/>
    </row>
    <row r="3" spans="1:15" ht="22.5" customHeight="1" x14ac:dyDescent="0.2">
      <c r="A3" s="13"/>
      <c r="B3" s="14" t="s">
        <v>585</v>
      </c>
      <c r="C3" s="15"/>
      <c r="D3" s="387" t="s">
        <v>503</v>
      </c>
      <c r="E3" s="15"/>
      <c r="F3" s="15"/>
      <c r="G3" s="15"/>
      <c r="H3" s="15"/>
      <c r="I3" s="15"/>
      <c r="J3" s="15"/>
      <c r="K3" s="15"/>
      <c r="L3" s="560"/>
      <c r="M3" s="354"/>
      <c r="N3" s="381"/>
      <c r="O3" s="15"/>
    </row>
    <row r="4" spans="1:15" s="19" customFormat="1" ht="9.6" x14ac:dyDescent="0.2">
      <c r="A4" s="9"/>
      <c r="B4" s="9"/>
      <c r="C4" s="9"/>
      <c r="D4" s="9" t="s">
        <v>556</v>
      </c>
      <c r="E4" s="9"/>
      <c r="F4" s="9"/>
      <c r="G4" s="9"/>
      <c r="H4" s="17"/>
      <c r="I4" s="18"/>
      <c r="J4" s="18"/>
      <c r="K4" s="18"/>
      <c r="L4" s="561"/>
      <c r="M4" s="18"/>
      <c r="N4" s="382"/>
      <c r="O4" s="18" t="s">
        <v>62</v>
      </c>
    </row>
    <row r="5" spans="1:15" s="19" customFormat="1" ht="9.6" x14ac:dyDescent="0.2">
      <c r="A5" s="20"/>
      <c r="B5" s="20"/>
      <c r="C5" s="20"/>
      <c r="D5" s="138">
        <v>2009</v>
      </c>
      <c r="E5" s="138">
        <v>2010</v>
      </c>
      <c r="F5" s="138">
        <v>2011</v>
      </c>
      <c r="G5" s="138">
        <v>2012</v>
      </c>
      <c r="H5" s="138">
        <v>2013</v>
      </c>
      <c r="I5" s="138">
        <v>2014</v>
      </c>
      <c r="J5" s="138">
        <v>2015</v>
      </c>
      <c r="K5" s="138">
        <v>2016</v>
      </c>
      <c r="L5" s="138">
        <v>2017</v>
      </c>
      <c r="M5" s="139">
        <v>2018</v>
      </c>
      <c r="N5" s="136"/>
      <c r="O5" s="383" t="s">
        <v>537</v>
      </c>
    </row>
    <row r="6" spans="1:15" s="19" customFormat="1" ht="15" customHeight="1" x14ac:dyDescent="0.2">
      <c r="A6" s="140" t="s">
        <v>189</v>
      </c>
      <c r="B6" s="140"/>
      <c r="C6" s="141" t="s">
        <v>127</v>
      </c>
      <c r="D6" s="142"/>
      <c r="E6" s="142"/>
      <c r="F6" s="143"/>
      <c r="G6" s="142"/>
      <c r="H6" s="142"/>
      <c r="I6" s="142"/>
      <c r="J6" s="142"/>
      <c r="K6" s="142"/>
      <c r="L6" s="142"/>
      <c r="M6" s="143"/>
      <c r="N6" s="271"/>
      <c r="O6" s="143"/>
    </row>
    <row r="7" spans="1:15" s="19" customFormat="1" ht="15" customHeight="1" x14ac:dyDescent="0.2">
      <c r="A7" s="20" t="s">
        <v>106</v>
      </c>
      <c r="B7" s="20"/>
      <c r="C7" s="21" t="s">
        <v>128</v>
      </c>
      <c r="D7" s="22"/>
      <c r="E7" s="22"/>
      <c r="F7" s="23"/>
      <c r="G7" s="22"/>
      <c r="H7" s="22"/>
      <c r="I7" s="22"/>
      <c r="J7" s="22"/>
      <c r="K7" s="22"/>
      <c r="L7" s="22"/>
      <c r="M7" s="23"/>
      <c r="N7" s="23"/>
      <c r="O7" s="23"/>
    </row>
    <row r="8" spans="1:15" s="19" customFormat="1" ht="15" customHeight="1" x14ac:dyDescent="0.2">
      <c r="A8" s="20"/>
      <c r="B8" s="20" t="s">
        <v>120</v>
      </c>
      <c r="C8" s="21" t="s">
        <v>203</v>
      </c>
      <c r="D8" s="22">
        <v>7113</v>
      </c>
      <c r="E8" s="22">
        <v>7189</v>
      </c>
      <c r="F8" s="22">
        <v>6379</v>
      </c>
      <c r="G8" s="22">
        <v>5351</v>
      </c>
      <c r="H8" s="220">
        <v>7489</v>
      </c>
      <c r="I8" s="220">
        <v>9150</v>
      </c>
      <c r="J8" s="220">
        <v>7134</v>
      </c>
      <c r="K8" s="220">
        <v>5456</v>
      </c>
      <c r="L8" s="220">
        <v>7903</v>
      </c>
      <c r="M8" s="238">
        <v>7303</v>
      </c>
      <c r="N8" s="23"/>
      <c r="O8" s="23">
        <v>7775</v>
      </c>
    </row>
    <row r="9" spans="1:15" s="19" customFormat="1" ht="15" customHeight="1" x14ac:dyDescent="0.2">
      <c r="A9" s="20"/>
      <c r="B9" s="20" t="s">
        <v>121</v>
      </c>
      <c r="C9" s="21" t="s">
        <v>204</v>
      </c>
      <c r="D9" s="22">
        <v>4826</v>
      </c>
      <c r="E9" s="22">
        <v>3966</v>
      </c>
      <c r="F9" s="22">
        <v>4814</v>
      </c>
      <c r="G9" s="22">
        <v>6983</v>
      </c>
      <c r="H9" s="220">
        <v>4769</v>
      </c>
      <c r="I9" s="220">
        <v>4812</v>
      </c>
      <c r="J9" s="220">
        <v>4328</v>
      </c>
      <c r="K9" s="220">
        <v>4065</v>
      </c>
      <c r="L9" s="220">
        <v>3593</v>
      </c>
      <c r="M9" s="238">
        <v>3784</v>
      </c>
      <c r="N9" s="23"/>
      <c r="O9" s="23">
        <v>2478</v>
      </c>
    </row>
    <row r="10" spans="1:15" s="19" customFormat="1" ht="15" customHeight="1" x14ac:dyDescent="0.2">
      <c r="A10" s="20"/>
      <c r="B10" s="20" t="s">
        <v>122</v>
      </c>
      <c r="C10" s="21" t="s">
        <v>205</v>
      </c>
      <c r="D10" s="22">
        <v>400</v>
      </c>
      <c r="E10" s="22">
        <v>400</v>
      </c>
      <c r="F10" s="22">
        <v>400</v>
      </c>
      <c r="G10" s="22">
        <v>649</v>
      </c>
      <c r="H10" s="220">
        <v>299</v>
      </c>
      <c r="I10" s="220">
        <v>701</v>
      </c>
      <c r="J10" s="220">
        <v>900</v>
      </c>
      <c r="K10" s="220">
        <v>100</v>
      </c>
      <c r="L10" s="220" t="s">
        <v>379</v>
      </c>
      <c r="M10" s="238">
        <v>100</v>
      </c>
      <c r="N10" s="23"/>
      <c r="O10" s="391">
        <v>100</v>
      </c>
    </row>
    <row r="11" spans="1:15" s="19" customFormat="1" ht="15" customHeight="1" x14ac:dyDescent="0.2">
      <c r="A11" s="20"/>
      <c r="B11" s="20" t="s">
        <v>237</v>
      </c>
      <c r="C11" s="21" t="s">
        <v>129</v>
      </c>
      <c r="D11" s="22">
        <v>318</v>
      </c>
      <c r="E11" s="22">
        <v>337</v>
      </c>
      <c r="F11" s="22">
        <v>395</v>
      </c>
      <c r="G11" s="22">
        <v>1023</v>
      </c>
      <c r="H11" s="220">
        <v>241</v>
      </c>
      <c r="I11" s="220">
        <v>129</v>
      </c>
      <c r="J11" s="220">
        <v>182</v>
      </c>
      <c r="K11" s="220">
        <v>800</v>
      </c>
      <c r="L11" s="220">
        <v>158</v>
      </c>
      <c r="M11" s="238">
        <v>63</v>
      </c>
      <c r="N11" s="23"/>
      <c r="O11" s="23">
        <v>137</v>
      </c>
    </row>
    <row r="12" spans="1:15" s="19" customFormat="1" ht="10.5" hidden="1" customHeight="1" x14ac:dyDescent="0.2">
      <c r="A12" s="20"/>
      <c r="B12" s="20" t="s">
        <v>287</v>
      </c>
      <c r="C12" s="21" t="s">
        <v>288</v>
      </c>
      <c r="D12" s="22">
        <v>276</v>
      </c>
      <c r="E12" s="22">
        <v>322</v>
      </c>
      <c r="F12" s="22"/>
      <c r="G12" s="22"/>
      <c r="H12" s="220"/>
      <c r="I12" s="220"/>
      <c r="J12" s="220"/>
      <c r="K12" s="220"/>
      <c r="L12" s="220"/>
      <c r="M12" s="238"/>
      <c r="N12" s="23"/>
      <c r="O12" s="390"/>
    </row>
    <row r="13" spans="1:15" s="19" customFormat="1" ht="15" hidden="1" customHeight="1" x14ac:dyDescent="0.2">
      <c r="A13" s="20"/>
      <c r="B13" s="20" t="s">
        <v>245</v>
      </c>
      <c r="C13" s="21" t="s">
        <v>206</v>
      </c>
      <c r="D13" s="22" t="s">
        <v>379</v>
      </c>
      <c r="E13" s="22" t="s">
        <v>379</v>
      </c>
      <c r="F13" s="22" t="s">
        <v>379</v>
      </c>
      <c r="G13" s="22" t="s">
        <v>379</v>
      </c>
      <c r="H13" s="220" t="s">
        <v>379</v>
      </c>
      <c r="I13" s="220" t="s">
        <v>379</v>
      </c>
      <c r="J13" s="220" t="s">
        <v>379</v>
      </c>
      <c r="K13" s="220" t="s">
        <v>379</v>
      </c>
      <c r="L13" s="220" t="s">
        <v>379</v>
      </c>
      <c r="M13" s="390" t="s">
        <v>379</v>
      </c>
      <c r="N13" s="23"/>
      <c r="O13" s="390" t="s">
        <v>379</v>
      </c>
    </row>
    <row r="14" spans="1:15" s="19" customFormat="1" ht="15" customHeight="1" x14ac:dyDescent="0.2">
      <c r="A14" s="20"/>
      <c r="B14" s="20" t="s">
        <v>123</v>
      </c>
      <c r="C14" s="21" t="s">
        <v>207</v>
      </c>
      <c r="D14" s="22">
        <v>429</v>
      </c>
      <c r="E14" s="22">
        <v>486</v>
      </c>
      <c r="F14" s="22">
        <v>560</v>
      </c>
      <c r="G14" s="22">
        <v>527</v>
      </c>
      <c r="H14" s="220">
        <v>708</v>
      </c>
      <c r="I14" s="220">
        <v>671</v>
      </c>
      <c r="J14" s="220">
        <v>796</v>
      </c>
      <c r="K14" s="220">
        <v>925</v>
      </c>
      <c r="L14" s="220">
        <v>933</v>
      </c>
      <c r="M14" s="238">
        <v>737</v>
      </c>
      <c r="N14" s="23"/>
      <c r="O14" s="23">
        <f>O16-SUM(O8:O13,O15)</f>
        <v>751</v>
      </c>
    </row>
    <row r="15" spans="1:15" s="19" customFormat="1" ht="15" customHeight="1" x14ac:dyDescent="0.2">
      <c r="A15" s="20"/>
      <c r="B15" s="20" t="s">
        <v>124</v>
      </c>
      <c r="C15" s="21" t="s">
        <v>208</v>
      </c>
      <c r="D15" s="22" t="s">
        <v>307</v>
      </c>
      <c r="E15" s="22">
        <v>-21</v>
      </c>
      <c r="F15" s="22" t="s">
        <v>307</v>
      </c>
      <c r="G15" s="22">
        <v>-1</v>
      </c>
      <c r="H15" s="22" t="s">
        <v>307</v>
      </c>
      <c r="I15" s="22" t="s">
        <v>307</v>
      </c>
      <c r="J15" s="22" t="s">
        <v>307</v>
      </c>
      <c r="K15" s="22">
        <v>-9</v>
      </c>
      <c r="L15" s="22">
        <v>-38</v>
      </c>
      <c r="M15" s="23">
        <v>-57</v>
      </c>
      <c r="N15" s="23"/>
      <c r="O15" s="23">
        <v>-51</v>
      </c>
    </row>
    <row r="16" spans="1:15" s="19" customFormat="1" ht="15" customHeight="1" x14ac:dyDescent="0.2">
      <c r="A16" s="144"/>
      <c r="B16" s="145" t="s">
        <v>125</v>
      </c>
      <c r="C16" s="146" t="s">
        <v>130</v>
      </c>
      <c r="D16" s="147">
        <v>13087</v>
      </c>
      <c r="E16" s="147">
        <v>12359</v>
      </c>
      <c r="F16" s="147">
        <v>12550</v>
      </c>
      <c r="G16" s="147">
        <v>14534</v>
      </c>
      <c r="H16" s="147">
        <v>13508</v>
      </c>
      <c r="I16" s="147">
        <v>15464</v>
      </c>
      <c r="J16" s="147">
        <v>13342</v>
      </c>
      <c r="K16" s="147">
        <v>11337</v>
      </c>
      <c r="L16" s="147">
        <v>12550</v>
      </c>
      <c r="M16" s="147">
        <v>11931</v>
      </c>
      <c r="N16" s="22"/>
      <c r="O16" s="147">
        <v>11190</v>
      </c>
    </row>
    <row r="17" spans="1:15" s="19" customFormat="1" ht="15" customHeight="1" x14ac:dyDescent="0.2">
      <c r="A17" s="20" t="s">
        <v>126</v>
      </c>
      <c r="B17" s="20"/>
      <c r="C17" s="24" t="s">
        <v>342</v>
      </c>
      <c r="D17" s="22"/>
      <c r="E17" s="22"/>
      <c r="F17" s="22"/>
      <c r="G17" s="22"/>
      <c r="H17" s="22"/>
      <c r="I17" s="22"/>
      <c r="J17" s="22"/>
      <c r="K17" s="22"/>
      <c r="L17" s="22"/>
      <c r="M17" s="23"/>
      <c r="N17" s="23"/>
      <c r="O17" s="23"/>
    </row>
    <row r="18" spans="1:15" s="19" customFormat="1" ht="15" customHeight="1" x14ac:dyDescent="0.2">
      <c r="A18" s="20"/>
      <c r="B18" s="20" t="s">
        <v>149</v>
      </c>
      <c r="C18" s="24" t="s">
        <v>210</v>
      </c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23"/>
      <c r="O18" s="23"/>
    </row>
    <row r="19" spans="1:15" s="19" customFormat="1" ht="15" customHeight="1" x14ac:dyDescent="0.2">
      <c r="A19" s="20"/>
      <c r="B19" s="25" t="s">
        <v>269</v>
      </c>
      <c r="C19" s="21" t="s">
        <v>289</v>
      </c>
      <c r="D19" s="22">
        <v>649</v>
      </c>
      <c r="E19" s="22">
        <v>565</v>
      </c>
      <c r="F19" s="22">
        <v>369</v>
      </c>
      <c r="G19" s="22">
        <v>287</v>
      </c>
      <c r="H19" s="220">
        <v>371</v>
      </c>
      <c r="I19" s="220">
        <v>341</v>
      </c>
      <c r="J19" s="220">
        <v>364</v>
      </c>
      <c r="K19" s="220">
        <v>317</v>
      </c>
      <c r="L19" s="220">
        <v>170</v>
      </c>
      <c r="M19" s="238">
        <v>757</v>
      </c>
      <c r="N19" s="23"/>
      <c r="O19" s="23">
        <v>704</v>
      </c>
    </row>
    <row r="20" spans="1:15" s="19" customFormat="1" ht="15" customHeight="1" x14ac:dyDescent="0.2">
      <c r="A20" s="20"/>
      <c r="B20" s="25" t="s">
        <v>290</v>
      </c>
      <c r="C20" s="24" t="s">
        <v>292</v>
      </c>
      <c r="D20" s="22">
        <v>697</v>
      </c>
      <c r="E20" s="22">
        <v>871</v>
      </c>
      <c r="F20" s="22">
        <v>715</v>
      </c>
      <c r="G20" s="22">
        <v>630</v>
      </c>
      <c r="H20" s="220">
        <v>1038</v>
      </c>
      <c r="I20" s="220">
        <v>1078</v>
      </c>
      <c r="J20" s="220">
        <v>2279</v>
      </c>
      <c r="K20" s="220">
        <v>2522</v>
      </c>
      <c r="L20" s="220">
        <v>1560</v>
      </c>
      <c r="M20" s="238">
        <v>1560</v>
      </c>
      <c r="N20" s="23"/>
      <c r="O20" s="23">
        <v>1367</v>
      </c>
    </row>
    <row r="21" spans="1:15" s="19" customFormat="1" ht="15" customHeight="1" x14ac:dyDescent="0.2">
      <c r="A21" s="20"/>
      <c r="B21" s="25" t="s">
        <v>123</v>
      </c>
      <c r="C21" s="21" t="s">
        <v>291</v>
      </c>
      <c r="D21" s="22">
        <v>106</v>
      </c>
      <c r="E21" s="22">
        <v>407</v>
      </c>
      <c r="F21" s="22">
        <v>1693</v>
      </c>
      <c r="G21" s="22">
        <v>2921</v>
      </c>
      <c r="H21" s="220">
        <v>2266</v>
      </c>
      <c r="I21" s="220">
        <v>1667</v>
      </c>
      <c r="J21" s="220">
        <v>1562</v>
      </c>
      <c r="K21" s="220">
        <v>843</v>
      </c>
      <c r="L21" s="220">
        <v>815</v>
      </c>
      <c r="M21" s="238">
        <v>180</v>
      </c>
      <c r="N21" s="23"/>
      <c r="O21" s="23">
        <v>166</v>
      </c>
    </row>
    <row r="22" spans="1:15" s="19" customFormat="1" ht="15" customHeight="1" x14ac:dyDescent="0.2">
      <c r="A22" s="20"/>
      <c r="B22" s="26" t="s">
        <v>150</v>
      </c>
      <c r="C22" s="27" t="s">
        <v>211</v>
      </c>
      <c r="D22" s="28">
        <v>1453</v>
      </c>
      <c r="E22" s="28">
        <v>1844</v>
      </c>
      <c r="F22" s="28">
        <v>2779</v>
      </c>
      <c r="G22" s="28">
        <v>3839</v>
      </c>
      <c r="H22" s="221">
        <v>3675</v>
      </c>
      <c r="I22" s="221">
        <v>3087</v>
      </c>
      <c r="J22" s="221">
        <v>4206</v>
      </c>
      <c r="K22" s="221">
        <v>3682</v>
      </c>
      <c r="L22" s="221">
        <v>2546</v>
      </c>
      <c r="M22" s="239">
        <v>2498</v>
      </c>
      <c r="N22" s="23"/>
      <c r="O22" s="384">
        <v>2238</v>
      </c>
    </row>
    <row r="23" spans="1:15" s="19" customFormat="1" ht="15" customHeight="1" x14ac:dyDescent="0.2">
      <c r="A23" s="20"/>
      <c r="B23" s="29" t="s">
        <v>151</v>
      </c>
      <c r="C23" s="24" t="s">
        <v>212</v>
      </c>
      <c r="D23" s="22"/>
      <c r="E23" s="22"/>
      <c r="F23" s="22"/>
      <c r="G23" s="22"/>
      <c r="H23" s="220"/>
      <c r="I23" s="220"/>
      <c r="J23" s="220"/>
      <c r="K23" s="220"/>
      <c r="L23" s="220"/>
      <c r="M23" s="238"/>
      <c r="N23" s="23"/>
      <c r="O23" s="23"/>
    </row>
    <row r="24" spans="1:15" s="19" customFormat="1" ht="15" customHeight="1" x14ac:dyDescent="0.2">
      <c r="A24" s="20"/>
      <c r="B24" s="25" t="s">
        <v>202</v>
      </c>
      <c r="C24" s="24" t="s">
        <v>131</v>
      </c>
      <c r="D24" s="220">
        <v>661</v>
      </c>
      <c r="E24" s="220">
        <v>1020</v>
      </c>
      <c r="F24" s="22">
        <v>2709</v>
      </c>
      <c r="G24" s="22">
        <v>3104</v>
      </c>
      <c r="H24" s="220">
        <v>3031</v>
      </c>
      <c r="I24" s="220">
        <v>3044</v>
      </c>
      <c r="J24" s="220">
        <v>2437</v>
      </c>
      <c r="K24" s="220">
        <v>3901</v>
      </c>
      <c r="L24" s="220">
        <v>3253</v>
      </c>
      <c r="M24" s="238">
        <v>3436</v>
      </c>
      <c r="N24" s="23"/>
      <c r="O24" s="23">
        <v>3264</v>
      </c>
    </row>
    <row r="25" spans="1:15" s="19" customFormat="1" ht="15" customHeight="1" x14ac:dyDescent="0.2">
      <c r="A25" s="20"/>
      <c r="B25" s="25" t="s">
        <v>380</v>
      </c>
      <c r="C25" s="24" t="s">
        <v>383</v>
      </c>
      <c r="D25" s="95" t="s">
        <v>306</v>
      </c>
      <c r="E25" s="95" t="s">
        <v>306</v>
      </c>
      <c r="F25" s="95" t="s">
        <v>306</v>
      </c>
      <c r="G25" s="95" t="s">
        <v>306</v>
      </c>
      <c r="H25" s="95">
        <v>810</v>
      </c>
      <c r="I25" s="220">
        <v>779</v>
      </c>
      <c r="J25" s="220">
        <v>698</v>
      </c>
      <c r="K25" s="220">
        <v>611</v>
      </c>
      <c r="L25" s="220">
        <v>524</v>
      </c>
      <c r="M25" s="238">
        <v>437</v>
      </c>
      <c r="N25" s="23"/>
      <c r="O25" s="23">
        <v>393</v>
      </c>
    </row>
    <row r="26" spans="1:15" s="19" customFormat="1" ht="15" customHeight="1" x14ac:dyDescent="0.15">
      <c r="A26" s="20"/>
      <c r="B26" s="25" t="s">
        <v>123</v>
      </c>
      <c r="C26" s="24" t="s">
        <v>207</v>
      </c>
      <c r="D26" s="220">
        <v>0</v>
      </c>
      <c r="E26" s="220">
        <v>0</v>
      </c>
      <c r="F26" s="22">
        <v>412</v>
      </c>
      <c r="G26" s="22">
        <v>563</v>
      </c>
      <c r="H26" s="220">
        <v>486</v>
      </c>
      <c r="I26" s="220">
        <v>358</v>
      </c>
      <c r="J26" s="220">
        <v>226</v>
      </c>
      <c r="K26" s="220">
        <v>100</v>
      </c>
      <c r="L26" s="220">
        <v>30</v>
      </c>
      <c r="M26" s="238">
        <v>0</v>
      </c>
      <c r="N26" s="385"/>
      <c r="O26" s="23">
        <v>0</v>
      </c>
    </row>
    <row r="27" spans="1:15" s="19" customFormat="1" ht="15" customHeight="1" x14ac:dyDescent="0.2">
      <c r="A27" s="20"/>
      <c r="B27" s="30" t="s">
        <v>152</v>
      </c>
      <c r="C27" s="27" t="s">
        <v>213</v>
      </c>
      <c r="D27" s="221">
        <v>661</v>
      </c>
      <c r="E27" s="221">
        <v>1020</v>
      </c>
      <c r="F27" s="28">
        <v>3121</v>
      </c>
      <c r="G27" s="28">
        <v>3667</v>
      </c>
      <c r="H27" s="221">
        <v>4328</v>
      </c>
      <c r="I27" s="221">
        <v>4182</v>
      </c>
      <c r="J27" s="221">
        <v>3361</v>
      </c>
      <c r="K27" s="221">
        <v>4613</v>
      </c>
      <c r="L27" s="221">
        <v>3808</v>
      </c>
      <c r="M27" s="239">
        <v>3874</v>
      </c>
      <c r="N27" s="23"/>
      <c r="O27" s="384">
        <v>3658</v>
      </c>
    </row>
    <row r="28" spans="1:15" s="19" customFormat="1" ht="15" customHeight="1" x14ac:dyDescent="0.2">
      <c r="A28" s="20"/>
      <c r="B28" s="20" t="s">
        <v>153</v>
      </c>
      <c r="C28" s="24" t="s">
        <v>214</v>
      </c>
      <c r="D28" s="220"/>
      <c r="E28" s="220"/>
      <c r="F28" s="22"/>
      <c r="G28" s="22"/>
      <c r="H28" s="220"/>
      <c r="I28" s="220"/>
      <c r="J28" s="220"/>
      <c r="K28" s="220"/>
      <c r="L28" s="220"/>
      <c r="M28" s="238"/>
      <c r="N28" s="23"/>
      <c r="O28" s="23"/>
    </row>
    <row r="29" spans="1:15" s="19" customFormat="1" ht="15" customHeight="1" x14ac:dyDescent="0.2">
      <c r="A29" s="20"/>
      <c r="B29" s="25" t="s">
        <v>154</v>
      </c>
      <c r="C29" s="24" t="s">
        <v>215</v>
      </c>
      <c r="D29" s="220">
        <v>1246</v>
      </c>
      <c r="E29" s="220">
        <v>1326</v>
      </c>
      <c r="F29" s="22">
        <v>1370</v>
      </c>
      <c r="G29" s="22">
        <v>1340</v>
      </c>
      <c r="H29" s="220">
        <v>1161</v>
      </c>
      <c r="I29" s="220">
        <v>1278</v>
      </c>
      <c r="J29" s="220">
        <v>1216</v>
      </c>
      <c r="K29" s="220">
        <v>735</v>
      </c>
      <c r="L29" s="220">
        <v>756</v>
      </c>
      <c r="M29" s="238">
        <v>487</v>
      </c>
      <c r="N29" s="23"/>
      <c r="O29" s="23">
        <v>537</v>
      </c>
    </row>
    <row r="30" spans="1:15" s="19" customFormat="1" ht="15" customHeight="1" x14ac:dyDescent="0.2">
      <c r="A30" s="20"/>
      <c r="B30" s="25" t="s">
        <v>293</v>
      </c>
      <c r="C30" s="24" t="s">
        <v>294</v>
      </c>
      <c r="D30" s="220">
        <v>1054</v>
      </c>
      <c r="E30" s="220">
        <v>989</v>
      </c>
      <c r="F30" s="22">
        <v>897</v>
      </c>
      <c r="G30" s="22">
        <v>885</v>
      </c>
      <c r="H30" s="220">
        <v>715</v>
      </c>
      <c r="I30" s="220">
        <v>510</v>
      </c>
      <c r="J30" s="220">
        <v>564</v>
      </c>
      <c r="K30" s="220">
        <v>515</v>
      </c>
      <c r="L30" s="220">
        <v>437</v>
      </c>
      <c r="M30" s="238">
        <v>674</v>
      </c>
      <c r="N30" s="23"/>
      <c r="O30" s="23">
        <v>664</v>
      </c>
    </row>
    <row r="31" spans="1:15" s="19" customFormat="1" ht="15" customHeight="1" x14ac:dyDescent="0.2">
      <c r="A31" s="20"/>
      <c r="B31" s="25" t="s">
        <v>245</v>
      </c>
      <c r="C31" s="24" t="s">
        <v>206</v>
      </c>
      <c r="D31" s="220">
        <v>1775</v>
      </c>
      <c r="E31" s="220">
        <v>1772</v>
      </c>
      <c r="F31" s="22">
        <v>1744</v>
      </c>
      <c r="G31" s="22">
        <v>1519</v>
      </c>
      <c r="H31" s="220">
        <v>943</v>
      </c>
      <c r="I31" s="220">
        <v>1513</v>
      </c>
      <c r="J31" s="220">
        <v>2521</v>
      </c>
      <c r="K31" s="220">
        <v>2109</v>
      </c>
      <c r="L31" s="220">
        <v>1927</v>
      </c>
      <c r="M31" s="23">
        <v>1253</v>
      </c>
      <c r="N31" s="23"/>
      <c r="O31" s="23">
        <v>1239</v>
      </c>
    </row>
    <row r="32" spans="1:15" s="19" customFormat="1" ht="15" customHeight="1" x14ac:dyDescent="0.2">
      <c r="A32" s="20"/>
      <c r="B32" s="25" t="s">
        <v>123</v>
      </c>
      <c r="C32" s="21" t="s">
        <v>207</v>
      </c>
      <c r="D32" s="220">
        <v>457</v>
      </c>
      <c r="E32" s="220">
        <v>658</v>
      </c>
      <c r="F32" s="22">
        <v>675</v>
      </c>
      <c r="G32" s="22">
        <v>723</v>
      </c>
      <c r="H32" s="220">
        <v>737</v>
      </c>
      <c r="I32" s="220">
        <v>563</v>
      </c>
      <c r="J32" s="220">
        <v>431</v>
      </c>
      <c r="K32" s="220">
        <v>323</v>
      </c>
      <c r="L32" s="220">
        <v>262</v>
      </c>
      <c r="M32" s="238">
        <v>231</v>
      </c>
      <c r="N32" s="23"/>
      <c r="O32" s="23">
        <v>179</v>
      </c>
    </row>
    <row r="33" spans="1:19" s="19" customFormat="1" ht="15" customHeight="1" x14ac:dyDescent="0.2">
      <c r="A33" s="20"/>
      <c r="B33" s="25" t="s">
        <v>124</v>
      </c>
      <c r="C33" s="21" t="s">
        <v>208</v>
      </c>
      <c r="D33" s="22">
        <v>-4</v>
      </c>
      <c r="E33" s="220">
        <v>-5</v>
      </c>
      <c r="F33" s="22">
        <v>-5</v>
      </c>
      <c r="G33" s="22">
        <v>-4</v>
      </c>
      <c r="H33" s="220">
        <v>-4</v>
      </c>
      <c r="I33" s="220">
        <v>-4</v>
      </c>
      <c r="J33" s="220">
        <v>-5</v>
      </c>
      <c r="K33" s="220">
        <v>-4</v>
      </c>
      <c r="L33" s="220">
        <v>-4</v>
      </c>
      <c r="M33" s="238">
        <v>-4</v>
      </c>
      <c r="N33" s="23"/>
      <c r="O33" s="23">
        <v>-4</v>
      </c>
    </row>
    <row r="34" spans="1:19" s="19" customFormat="1" ht="15" customHeight="1" x14ac:dyDescent="0.2">
      <c r="A34" s="30"/>
      <c r="B34" s="30" t="s">
        <v>155</v>
      </c>
      <c r="C34" s="27" t="s">
        <v>132</v>
      </c>
      <c r="D34" s="28">
        <v>4528</v>
      </c>
      <c r="E34" s="28">
        <v>4742</v>
      </c>
      <c r="F34" s="28">
        <v>4682</v>
      </c>
      <c r="G34" s="28">
        <v>4464</v>
      </c>
      <c r="H34" s="221">
        <v>3553</v>
      </c>
      <c r="I34" s="221">
        <v>3861</v>
      </c>
      <c r="J34" s="221">
        <v>4728</v>
      </c>
      <c r="K34" s="221">
        <v>3678</v>
      </c>
      <c r="L34" s="221">
        <v>3378</v>
      </c>
      <c r="M34" s="239">
        <v>2641</v>
      </c>
      <c r="N34" s="23"/>
      <c r="O34" s="384">
        <v>2616</v>
      </c>
    </row>
    <row r="35" spans="1:19" s="19" customFormat="1" ht="15" customHeight="1" x14ac:dyDescent="0.2">
      <c r="A35" s="156"/>
      <c r="B35" s="145" t="s">
        <v>156</v>
      </c>
      <c r="C35" s="146" t="s">
        <v>328</v>
      </c>
      <c r="D35" s="147">
        <v>6643</v>
      </c>
      <c r="E35" s="147">
        <v>7606</v>
      </c>
      <c r="F35" s="147">
        <v>10582</v>
      </c>
      <c r="G35" s="147">
        <v>11972</v>
      </c>
      <c r="H35" s="147">
        <v>11558</v>
      </c>
      <c r="I35" s="147">
        <v>11131</v>
      </c>
      <c r="J35" s="147">
        <v>12296</v>
      </c>
      <c r="K35" s="147">
        <v>11974</v>
      </c>
      <c r="L35" s="147">
        <v>9733</v>
      </c>
      <c r="M35" s="148">
        <v>9014</v>
      </c>
      <c r="N35" s="23"/>
      <c r="O35" s="148">
        <v>8513</v>
      </c>
    </row>
    <row r="36" spans="1:19" s="19" customFormat="1" ht="15" customHeight="1" x14ac:dyDescent="0.2">
      <c r="A36" s="149" t="s">
        <v>157</v>
      </c>
      <c r="B36" s="149"/>
      <c r="C36" s="150" t="s">
        <v>133</v>
      </c>
      <c r="D36" s="151">
        <v>19730</v>
      </c>
      <c r="E36" s="151">
        <v>19965</v>
      </c>
      <c r="F36" s="151">
        <v>23132</v>
      </c>
      <c r="G36" s="151">
        <v>26506</v>
      </c>
      <c r="H36" s="151">
        <v>25066</v>
      </c>
      <c r="I36" s="151">
        <v>26595</v>
      </c>
      <c r="J36" s="151">
        <v>25638</v>
      </c>
      <c r="K36" s="151">
        <v>23312</v>
      </c>
      <c r="L36" s="151">
        <v>22283</v>
      </c>
      <c r="M36" s="152">
        <v>20945</v>
      </c>
      <c r="N36" s="23"/>
      <c r="O36" s="152">
        <v>19703</v>
      </c>
    </row>
    <row r="37" spans="1:19" s="19" customFormat="1" ht="13.5" hidden="1" customHeight="1" x14ac:dyDescent="0.2">
      <c r="B37" s="20"/>
      <c r="K37" s="519"/>
      <c r="N37" s="128"/>
    </row>
    <row r="38" spans="1:19" s="19" customFormat="1" ht="9.6" hidden="1" x14ac:dyDescent="0.2">
      <c r="K38" s="519"/>
      <c r="N38" s="128"/>
    </row>
    <row r="39" spans="1:19" s="19" customFormat="1" ht="10.8" hidden="1" x14ac:dyDescent="0.2">
      <c r="B39" s="483" t="s">
        <v>493</v>
      </c>
      <c r="K39" s="519"/>
      <c r="N39" s="128"/>
      <c r="S39" s="31"/>
    </row>
    <row r="40" spans="1:19" s="19" customFormat="1" ht="9.6" hidden="1" x14ac:dyDescent="0.2">
      <c r="K40" s="519"/>
      <c r="N40" s="128"/>
    </row>
    <row r="41" spans="1:19" s="19" customFormat="1" ht="9.6" hidden="1" x14ac:dyDescent="0.2">
      <c r="B41" s="19" t="s">
        <v>309</v>
      </c>
      <c r="C41" s="138">
        <v>2008</v>
      </c>
      <c r="D41" s="138">
        <v>2009</v>
      </c>
      <c r="E41" s="138">
        <v>2010</v>
      </c>
      <c r="F41" s="138">
        <v>2011</v>
      </c>
      <c r="G41" s="138">
        <v>2012</v>
      </c>
      <c r="H41" s="138">
        <v>2013</v>
      </c>
      <c r="I41" s="138">
        <v>2014</v>
      </c>
      <c r="J41" s="138">
        <v>2015</v>
      </c>
      <c r="K41" s="138">
        <v>2016</v>
      </c>
      <c r="L41" s="138">
        <v>2017</v>
      </c>
      <c r="M41" s="138">
        <v>2018</v>
      </c>
      <c r="N41" s="128"/>
      <c r="O41" s="138" t="s">
        <v>538</v>
      </c>
    </row>
    <row r="42" spans="1:19" s="19" customFormat="1" ht="9.6" hidden="1" x14ac:dyDescent="0.2">
      <c r="B42" s="224" t="s">
        <v>106</v>
      </c>
      <c r="C42" s="296">
        <v>12488.217000000001</v>
      </c>
      <c r="D42" s="296">
        <v>13087.289000000001</v>
      </c>
      <c r="E42" s="296">
        <v>12359.163</v>
      </c>
      <c r="F42" s="296">
        <v>12550.147999999999</v>
      </c>
      <c r="G42" s="296">
        <v>14534.65</v>
      </c>
      <c r="H42" s="296">
        <v>13508.316999999999</v>
      </c>
      <c r="I42" s="296">
        <v>15464.454</v>
      </c>
      <c r="J42" s="296">
        <v>13342.056</v>
      </c>
      <c r="K42" s="296">
        <v>11337.941000000001</v>
      </c>
      <c r="L42" s="296">
        <v>12550.52</v>
      </c>
      <c r="M42" s="296">
        <v>11931.159</v>
      </c>
      <c r="N42" s="128"/>
      <c r="O42" s="296">
        <v>11190.248</v>
      </c>
    </row>
    <row r="43" spans="1:19" s="19" customFormat="1" ht="9.6" hidden="1" x14ac:dyDescent="0.2">
      <c r="B43" s="224" t="s">
        <v>126</v>
      </c>
      <c r="C43" s="293">
        <v>5676.2209999999995</v>
      </c>
      <c r="D43" s="293">
        <v>6643.2489999999998</v>
      </c>
      <c r="E43" s="293">
        <v>7606.6120000000001</v>
      </c>
      <c r="F43" s="293">
        <v>10582.675999999999</v>
      </c>
      <c r="G43" s="293">
        <v>11972.269</v>
      </c>
      <c r="H43" s="293">
        <v>11558.242</v>
      </c>
      <c r="I43" s="293">
        <v>11131.464</v>
      </c>
      <c r="J43" s="293">
        <v>12296.874</v>
      </c>
      <c r="K43" s="293">
        <v>11974.41</v>
      </c>
      <c r="L43" s="293">
        <v>9733.027</v>
      </c>
      <c r="M43" s="293">
        <v>9014.759</v>
      </c>
      <c r="N43" s="128"/>
      <c r="O43" s="293">
        <v>8513.6540000000005</v>
      </c>
    </row>
    <row r="44" spans="1:19" s="32" customFormat="1" ht="10.8" hidden="1" x14ac:dyDescent="0.2">
      <c r="B44" s="224" t="s">
        <v>157</v>
      </c>
      <c r="C44" s="296">
        <v>18164.438999999998</v>
      </c>
      <c r="D44" s="296">
        <v>19730.538</v>
      </c>
      <c r="E44" s="296">
        <v>19965.775000000001</v>
      </c>
      <c r="F44" s="296">
        <v>23132.824573999998</v>
      </c>
      <c r="G44" s="296">
        <v>26506.919473999998</v>
      </c>
      <c r="H44" s="296">
        <v>25066.560000000001</v>
      </c>
      <c r="I44" s="296">
        <v>26595.919000000002</v>
      </c>
      <c r="J44" s="296">
        <v>25638.93</v>
      </c>
      <c r="K44" s="296">
        <v>23312.350999999999</v>
      </c>
      <c r="L44" s="296">
        <v>22283.546999999999</v>
      </c>
      <c r="M44" s="296">
        <v>20945.919000000002</v>
      </c>
      <c r="N44" s="273"/>
      <c r="O44" s="296">
        <v>19703.919000000002</v>
      </c>
    </row>
    <row r="45" spans="1:19" s="32" customFormat="1" ht="10.8" hidden="1" x14ac:dyDescent="0.2">
      <c r="L45" s="562"/>
      <c r="N45" s="273"/>
    </row>
    <row r="46" spans="1:19" s="32" customFormat="1" ht="10.8" hidden="1" x14ac:dyDescent="0.2">
      <c r="L46" s="562"/>
      <c r="N46" s="273"/>
    </row>
    <row r="47" spans="1:19" s="32" customFormat="1" ht="10.8" hidden="1" x14ac:dyDescent="0.2">
      <c r="L47" s="562"/>
      <c r="N47" s="273"/>
    </row>
    <row r="48" spans="1:19" s="32" customFormat="1" ht="10.8" hidden="1" x14ac:dyDescent="0.2">
      <c r="L48" s="562"/>
      <c r="N48" s="273"/>
    </row>
    <row r="49" hidden="1" x14ac:dyDescent="0.2"/>
  </sheetData>
  <phoneticPr fontId="2"/>
  <pageMargins left="0.31496062992125984" right="0.11811023622047245" top="0.39370078740157483" bottom="0.51181102362204722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74"/>
  <sheetViews>
    <sheetView showGridLines="0" zoomScale="115" zoomScaleNormal="115" zoomScaleSheetLayoutView="100" workbookViewId="0">
      <pane xSplit="2" topLeftCell="C1" activePane="topRight" state="frozen"/>
      <selection pane="topRight" activeCell="B3" sqref="B3"/>
    </sheetView>
  </sheetViews>
  <sheetFormatPr defaultColWidth="9" defaultRowHeight="13.2" x14ac:dyDescent="0.2"/>
  <cols>
    <col min="1" max="1" width="1" style="10" customWidth="1"/>
    <col min="2" max="2" width="22.6640625" style="10" customWidth="1"/>
    <col min="3" max="3" width="30.6640625" style="10" customWidth="1"/>
    <col min="4" max="4" width="9.21875" style="10" customWidth="1"/>
    <col min="5" max="8" width="9.88671875" style="10" bestFit="1" customWidth="1"/>
    <col min="9" max="12" width="10.77734375" style="10" bestFit="1" customWidth="1"/>
    <col min="13" max="13" width="9.88671875" style="10" bestFit="1" customWidth="1"/>
    <col min="14" max="14" width="1.6640625" style="16" customWidth="1"/>
    <col min="15" max="15" width="9.21875" style="10" customWidth="1"/>
    <col min="16" max="16384" width="9" style="10"/>
  </cols>
  <sheetData>
    <row r="1" spans="1:15" ht="13.5" customHeight="1" x14ac:dyDescent="0.2"/>
    <row r="2" spans="1:15" ht="22.5" customHeight="1" x14ac:dyDescent="0.2">
      <c r="A2" s="530"/>
      <c r="B2" s="531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380"/>
      <c r="N2" s="530"/>
      <c r="O2" s="530"/>
    </row>
    <row r="3" spans="1:15" ht="12" customHeight="1" x14ac:dyDescent="0.2">
      <c r="A3" s="13"/>
      <c r="B3" s="14"/>
      <c r="C3" s="387"/>
      <c r="D3" s="387" t="s">
        <v>503</v>
      </c>
      <c r="E3" s="15"/>
      <c r="F3" s="15"/>
      <c r="G3" s="15"/>
      <c r="H3" s="15"/>
      <c r="I3" s="15"/>
      <c r="J3" s="15"/>
      <c r="K3" s="15"/>
      <c r="L3" s="15"/>
      <c r="M3" s="354"/>
      <c r="N3" s="15"/>
      <c r="O3" s="15"/>
    </row>
    <row r="4" spans="1:15" s="19" customFormat="1" ht="9.6" x14ac:dyDescent="0.2">
      <c r="A4" s="9"/>
      <c r="B4" s="9"/>
      <c r="C4" s="9"/>
      <c r="D4" s="9"/>
      <c r="E4" s="9"/>
      <c r="F4" s="9"/>
      <c r="G4" s="9"/>
      <c r="H4" s="17"/>
      <c r="I4" s="67"/>
      <c r="J4" s="67"/>
      <c r="K4" s="67"/>
      <c r="L4" s="67"/>
      <c r="M4" s="67"/>
      <c r="N4" s="382"/>
      <c r="O4" s="67" t="s">
        <v>62</v>
      </c>
    </row>
    <row r="5" spans="1:15" s="19" customFormat="1" ht="9.6" x14ac:dyDescent="0.2">
      <c r="A5" s="20"/>
      <c r="B5" s="20"/>
      <c r="C5" s="20"/>
      <c r="D5" s="138">
        <v>2009</v>
      </c>
      <c r="E5" s="138">
        <v>2010</v>
      </c>
      <c r="F5" s="138">
        <v>2011</v>
      </c>
      <c r="G5" s="138">
        <v>2012</v>
      </c>
      <c r="H5" s="138">
        <v>2013</v>
      </c>
      <c r="I5" s="138">
        <v>2014</v>
      </c>
      <c r="J5" s="138">
        <v>2015</v>
      </c>
      <c r="K5" s="138">
        <v>2016</v>
      </c>
      <c r="L5" s="138">
        <v>2017</v>
      </c>
      <c r="M5" s="139">
        <v>2018</v>
      </c>
      <c r="N5" s="136"/>
      <c r="O5" s="383" t="s">
        <v>537</v>
      </c>
    </row>
    <row r="6" spans="1:15" s="19" customFormat="1" ht="15" customHeight="1" x14ac:dyDescent="0.2">
      <c r="A6" s="140" t="s">
        <v>190</v>
      </c>
      <c r="B6" s="140"/>
      <c r="C6" s="141" t="s">
        <v>134</v>
      </c>
      <c r="D6" s="142"/>
      <c r="E6" s="142"/>
      <c r="F6" s="143"/>
      <c r="G6" s="142"/>
      <c r="H6" s="142"/>
      <c r="I6" s="142"/>
      <c r="J6" s="142"/>
      <c r="K6" s="142"/>
      <c r="L6" s="142"/>
      <c r="M6" s="143"/>
      <c r="N6" s="271"/>
      <c r="O6" s="143"/>
    </row>
    <row r="7" spans="1:15" s="19" customFormat="1" ht="15" customHeight="1" x14ac:dyDescent="0.2">
      <c r="A7" s="20" t="s">
        <v>158</v>
      </c>
      <c r="B7" s="20"/>
      <c r="C7" s="24" t="s">
        <v>135</v>
      </c>
      <c r="D7" s="133"/>
      <c r="E7" s="133"/>
      <c r="F7" s="134"/>
      <c r="G7" s="133"/>
      <c r="H7" s="133"/>
      <c r="I7" s="133"/>
      <c r="J7" s="133"/>
      <c r="K7" s="133"/>
      <c r="L7" s="133"/>
      <c r="M7" s="134"/>
      <c r="N7" s="23"/>
      <c r="O7" s="134"/>
    </row>
    <row r="8" spans="1:15" s="19" customFormat="1" ht="15" customHeight="1" x14ac:dyDescent="0.2">
      <c r="A8" s="20"/>
      <c r="B8" s="20" t="s">
        <v>296</v>
      </c>
      <c r="C8" s="24" t="s">
        <v>297</v>
      </c>
      <c r="D8" s="133">
        <v>1463</v>
      </c>
      <c r="E8" s="133">
        <v>1376</v>
      </c>
      <c r="F8" s="133">
        <v>1876</v>
      </c>
      <c r="G8" s="133">
        <v>3682</v>
      </c>
      <c r="H8" s="222">
        <v>2131</v>
      </c>
      <c r="I8" s="222">
        <v>1329</v>
      </c>
      <c r="J8" s="222">
        <v>1318</v>
      </c>
      <c r="K8" s="222">
        <v>1368</v>
      </c>
      <c r="L8" s="222">
        <v>1033</v>
      </c>
      <c r="M8" s="240">
        <v>2336</v>
      </c>
      <c r="N8" s="23"/>
      <c r="O8" s="134">
        <v>1501</v>
      </c>
    </row>
    <row r="9" spans="1:15" s="19" customFormat="1" ht="15" customHeight="1" x14ac:dyDescent="0.2">
      <c r="A9" s="20"/>
      <c r="B9" s="20" t="s">
        <v>416</v>
      </c>
      <c r="C9" s="24" t="s">
        <v>417</v>
      </c>
      <c r="D9" s="393">
        <v>0</v>
      </c>
      <c r="E9" s="393">
        <v>0</v>
      </c>
      <c r="F9" s="393">
        <v>0</v>
      </c>
      <c r="G9" s="393">
        <v>0</v>
      </c>
      <c r="H9" s="393">
        <v>0</v>
      </c>
      <c r="I9" s="393">
        <v>0</v>
      </c>
      <c r="J9" s="393">
        <v>0</v>
      </c>
      <c r="K9" s="563">
        <v>0</v>
      </c>
      <c r="L9" s="563">
        <v>1400</v>
      </c>
      <c r="M9" s="393" t="s">
        <v>306</v>
      </c>
      <c r="N9" s="23"/>
      <c r="O9" s="95" t="s">
        <v>306</v>
      </c>
    </row>
    <row r="10" spans="1:15" s="19" customFormat="1" ht="15" customHeight="1" x14ac:dyDescent="0.2">
      <c r="A10" s="20"/>
      <c r="B10" s="20" t="s">
        <v>159</v>
      </c>
      <c r="C10" s="21" t="s">
        <v>216</v>
      </c>
      <c r="D10" s="133">
        <v>708</v>
      </c>
      <c r="E10" s="133">
        <v>146</v>
      </c>
      <c r="F10" s="133">
        <v>747</v>
      </c>
      <c r="G10" s="133">
        <v>721</v>
      </c>
      <c r="H10" s="222">
        <v>92</v>
      </c>
      <c r="I10" s="222">
        <v>1207</v>
      </c>
      <c r="J10" s="222">
        <v>145</v>
      </c>
      <c r="K10" s="222">
        <v>119</v>
      </c>
      <c r="L10" s="222">
        <v>169</v>
      </c>
      <c r="M10" s="240">
        <v>604</v>
      </c>
      <c r="N10" s="23"/>
      <c r="O10" s="134">
        <v>214</v>
      </c>
    </row>
    <row r="11" spans="1:15" s="19" customFormat="1" ht="15" customHeight="1" x14ac:dyDescent="0.2">
      <c r="A11" s="20"/>
      <c r="B11" s="20" t="s">
        <v>295</v>
      </c>
      <c r="C11" s="21" t="s">
        <v>298</v>
      </c>
      <c r="D11" s="133">
        <v>793</v>
      </c>
      <c r="E11" s="133">
        <v>741</v>
      </c>
      <c r="F11" s="133">
        <v>974</v>
      </c>
      <c r="G11" s="133">
        <v>756</v>
      </c>
      <c r="H11" s="222">
        <v>706</v>
      </c>
      <c r="I11" s="222">
        <v>950</v>
      </c>
      <c r="J11" s="222">
        <v>520</v>
      </c>
      <c r="K11" s="222">
        <v>792</v>
      </c>
      <c r="L11" s="222">
        <v>901</v>
      </c>
      <c r="M11" s="240">
        <v>885</v>
      </c>
      <c r="N11" s="23"/>
      <c r="O11" s="134">
        <v>472</v>
      </c>
    </row>
    <row r="12" spans="1:15" s="19" customFormat="1" ht="15" customHeight="1" x14ac:dyDescent="0.2">
      <c r="A12" s="20"/>
      <c r="B12" s="20" t="s">
        <v>188</v>
      </c>
      <c r="C12" s="21" t="s">
        <v>393</v>
      </c>
      <c r="D12" s="133">
        <v>663</v>
      </c>
      <c r="E12" s="133">
        <v>651</v>
      </c>
      <c r="F12" s="133">
        <v>722</v>
      </c>
      <c r="G12" s="133">
        <v>761</v>
      </c>
      <c r="H12" s="223">
        <v>742</v>
      </c>
      <c r="I12" s="223">
        <v>745</v>
      </c>
      <c r="J12" s="223">
        <v>726</v>
      </c>
      <c r="K12" s="223">
        <v>641</v>
      </c>
      <c r="L12" s="223">
        <v>662</v>
      </c>
      <c r="M12" s="241">
        <v>1075</v>
      </c>
      <c r="N12" s="23"/>
      <c r="O12" s="96">
        <v>861</v>
      </c>
    </row>
    <row r="13" spans="1:15" s="19" customFormat="1" ht="15" customHeight="1" x14ac:dyDescent="0.2">
      <c r="A13" s="20"/>
      <c r="B13" s="20" t="s">
        <v>397</v>
      </c>
      <c r="C13" s="21" t="s">
        <v>405</v>
      </c>
      <c r="D13" s="95" t="s">
        <v>306</v>
      </c>
      <c r="E13" s="95" t="s">
        <v>306</v>
      </c>
      <c r="F13" s="95" t="s">
        <v>306</v>
      </c>
      <c r="G13" s="95" t="s">
        <v>306</v>
      </c>
      <c r="H13" s="95" t="s">
        <v>306</v>
      </c>
      <c r="I13" s="95" t="s">
        <v>306</v>
      </c>
      <c r="J13" s="95">
        <v>5876</v>
      </c>
      <c r="K13" s="222">
        <v>1177</v>
      </c>
      <c r="L13" s="95" t="s">
        <v>306</v>
      </c>
      <c r="M13" s="95" t="s">
        <v>306</v>
      </c>
      <c r="N13" s="23"/>
      <c r="O13" s="95" t="s">
        <v>306</v>
      </c>
    </row>
    <row r="14" spans="1:15" s="19" customFormat="1" ht="15" customHeight="1" x14ac:dyDescent="0.2">
      <c r="A14" s="20"/>
      <c r="B14" s="20" t="s">
        <v>413</v>
      </c>
      <c r="C14" s="392" t="s">
        <v>414</v>
      </c>
      <c r="D14" s="95" t="s">
        <v>306</v>
      </c>
      <c r="E14" s="95" t="s">
        <v>306</v>
      </c>
      <c r="F14" s="95" t="s">
        <v>306</v>
      </c>
      <c r="G14" s="95" t="s">
        <v>306</v>
      </c>
      <c r="H14" s="95" t="s">
        <v>306</v>
      </c>
      <c r="I14" s="95" t="s">
        <v>306</v>
      </c>
      <c r="J14" s="95" t="s">
        <v>306</v>
      </c>
      <c r="K14" s="222">
        <v>6646</v>
      </c>
      <c r="L14" s="95" t="s">
        <v>306</v>
      </c>
      <c r="M14" s="95" t="s">
        <v>306</v>
      </c>
      <c r="N14" s="23"/>
      <c r="O14" s="95" t="s">
        <v>306</v>
      </c>
    </row>
    <row r="15" spans="1:15" s="19" customFormat="1" ht="15" customHeight="1" x14ac:dyDescent="0.2">
      <c r="A15" s="20"/>
      <c r="B15" s="20" t="s">
        <v>123</v>
      </c>
      <c r="C15" s="21" t="s">
        <v>207</v>
      </c>
      <c r="D15" s="133">
        <v>1585</v>
      </c>
      <c r="E15" s="133">
        <v>1708</v>
      </c>
      <c r="F15" s="133">
        <v>2066</v>
      </c>
      <c r="G15" s="133">
        <v>2945</v>
      </c>
      <c r="H15" s="222">
        <v>3031</v>
      </c>
      <c r="I15" s="222">
        <f>I16-SUM(I8:I14)</f>
        <v>3309</v>
      </c>
      <c r="J15" s="222">
        <v>3768</v>
      </c>
      <c r="K15" s="222">
        <v>6027</v>
      </c>
      <c r="L15" s="222">
        <v>4456</v>
      </c>
      <c r="M15" s="134">
        <v>3341</v>
      </c>
      <c r="N15" s="23"/>
      <c r="O15" s="134">
        <f>O16-SUM(O8:O14)</f>
        <v>3537</v>
      </c>
    </row>
    <row r="16" spans="1:15" s="19" customFormat="1" ht="15" customHeight="1" x14ac:dyDescent="0.2">
      <c r="A16" s="156"/>
      <c r="B16" s="145" t="s">
        <v>160</v>
      </c>
      <c r="C16" s="157" t="s">
        <v>136</v>
      </c>
      <c r="D16" s="158">
        <v>5214</v>
      </c>
      <c r="E16" s="158">
        <v>4625</v>
      </c>
      <c r="F16" s="158">
        <v>6387</v>
      </c>
      <c r="G16" s="158">
        <v>8867</v>
      </c>
      <c r="H16" s="158">
        <v>6703</v>
      </c>
      <c r="I16" s="158">
        <v>7540</v>
      </c>
      <c r="J16" s="158">
        <v>12355</v>
      </c>
      <c r="K16" s="158">
        <v>16774</v>
      </c>
      <c r="L16" s="158">
        <v>8623</v>
      </c>
      <c r="M16" s="159">
        <v>8242</v>
      </c>
      <c r="N16" s="23"/>
      <c r="O16" s="159">
        <v>6585</v>
      </c>
    </row>
    <row r="17" spans="1:15" s="19" customFormat="1" ht="15" customHeight="1" x14ac:dyDescent="0.2">
      <c r="A17" s="20" t="s">
        <v>161</v>
      </c>
      <c r="B17" s="20"/>
      <c r="C17" s="92" t="s">
        <v>217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4"/>
      <c r="N17" s="23"/>
      <c r="O17" s="134"/>
    </row>
    <row r="18" spans="1:15" s="19" customFormat="1" ht="15" customHeight="1" x14ac:dyDescent="0.2">
      <c r="A18" s="20"/>
      <c r="B18" s="20" t="s">
        <v>415</v>
      </c>
      <c r="C18" s="24" t="s">
        <v>418</v>
      </c>
      <c r="D18" s="241" t="s">
        <v>306</v>
      </c>
      <c r="E18" s="241" t="s">
        <v>306</v>
      </c>
      <c r="F18" s="241" t="s">
        <v>306</v>
      </c>
      <c r="G18" s="241" t="s">
        <v>306</v>
      </c>
      <c r="H18" s="241" t="s">
        <v>306</v>
      </c>
      <c r="I18" s="241" t="s">
        <v>306</v>
      </c>
      <c r="J18" s="241" t="s">
        <v>306</v>
      </c>
      <c r="K18" s="223" t="s">
        <v>306</v>
      </c>
      <c r="L18" s="223">
        <v>4900</v>
      </c>
      <c r="M18" s="241" t="s">
        <v>306</v>
      </c>
      <c r="N18" s="23"/>
      <c r="O18" s="393">
        <v>0</v>
      </c>
    </row>
    <row r="19" spans="1:15" s="19" customFormat="1" ht="15" customHeight="1" x14ac:dyDescent="0.2">
      <c r="A19" s="20"/>
      <c r="B19" s="20" t="s">
        <v>162</v>
      </c>
      <c r="C19" s="21" t="s">
        <v>107</v>
      </c>
      <c r="D19" s="133">
        <v>1705</v>
      </c>
      <c r="E19" s="133">
        <v>1447</v>
      </c>
      <c r="F19" s="133">
        <v>1242</v>
      </c>
      <c r="G19" s="133">
        <v>1019</v>
      </c>
      <c r="H19" s="222">
        <v>849</v>
      </c>
      <c r="I19" s="223" t="s">
        <v>306</v>
      </c>
      <c r="J19" s="223" t="s">
        <v>306</v>
      </c>
      <c r="K19" s="223" t="s">
        <v>306</v>
      </c>
      <c r="L19" s="223" t="s">
        <v>306</v>
      </c>
      <c r="M19" s="223" t="s">
        <v>306</v>
      </c>
      <c r="N19" s="23"/>
      <c r="O19" s="393">
        <v>0</v>
      </c>
    </row>
    <row r="20" spans="1:15" s="19" customFormat="1" ht="15" hidden="1" customHeight="1" x14ac:dyDescent="0.2">
      <c r="A20" s="20"/>
      <c r="B20" s="20" t="s">
        <v>394</v>
      </c>
      <c r="C20" s="21" t="s">
        <v>395</v>
      </c>
      <c r="D20" s="133" t="s">
        <v>306</v>
      </c>
      <c r="E20" s="95" t="s">
        <v>306</v>
      </c>
      <c r="F20" s="95" t="s">
        <v>306</v>
      </c>
      <c r="G20" s="95" t="s">
        <v>306</v>
      </c>
      <c r="H20" s="95" t="s">
        <v>306</v>
      </c>
      <c r="I20" s="95" t="s">
        <v>306</v>
      </c>
      <c r="J20" s="95" t="s">
        <v>306</v>
      </c>
      <c r="K20" s="95" t="s">
        <v>306</v>
      </c>
      <c r="L20" s="95" t="s">
        <v>306</v>
      </c>
      <c r="M20" s="95" t="s">
        <v>306</v>
      </c>
      <c r="N20" s="23"/>
      <c r="O20" s="393">
        <v>0</v>
      </c>
    </row>
    <row r="21" spans="1:15" s="19" customFormat="1" ht="15" customHeight="1" x14ac:dyDescent="0.2">
      <c r="A21" s="20"/>
      <c r="B21" s="20" t="s">
        <v>390</v>
      </c>
      <c r="C21" s="348" t="s">
        <v>391</v>
      </c>
      <c r="D21" s="95" t="s">
        <v>306</v>
      </c>
      <c r="E21" s="95" t="s">
        <v>306</v>
      </c>
      <c r="F21" s="95" t="s">
        <v>306</v>
      </c>
      <c r="G21" s="95" t="s">
        <v>306</v>
      </c>
      <c r="H21" s="95" t="s">
        <v>306</v>
      </c>
      <c r="I21" s="95">
        <v>1564</v>
      </c>
      <c r="J21" s="95">
        <v>1470</v>
      </c>
      <c r="K21" s="95">
        <v>1273</v>
      </c>
      <c r="L21" s="95">
        <v>971</v>
      </c>
      <c r="M21" s="96">
        <v>655</v>
      </c>
      <c r="O21" s="386">
        <v>536</v>
      </c>
    </row>
    <row r="22" spans="1:15" s="19" customFormat="1" ht="15" customHeight="1" x14ac:dyDescent="0.2">
      <c r="A22" s="20"/>
      <c r="B22" s="20" t="s">
        <v>123</v>
      </c>
      <c r="C22" s="21" t="s">
        <v>207</v>
      </c>
      <c r="D22" s="95">
        <v>152</v>
      </c>
      <c r="E22" s="133">
        <v>699</v>
      </c>
      <c r="F22" s="133">
        <v>1482</v>
      </c>
      <c r="G22" s="133">
        <v>1658</v>
      </c>
      <c r="H22" s="222">
        <v>1353</v>
      </c>
      <c r="I22" s="222">
        <v>908</v>
      </c>
      <c r="J22" s="222">
        <v>513</v>
      </c>
      <c r="K22" s="222">
        <v>292</v>
      </c>
      <c r="L22" s="222">
        <v>342</v>
      </c>
      <c r="M22" s="240">
        <v>520</v>
      </c>
      <c r="N22" s="23"/>
      <c r="O22" s="386">
        <f>O23-SUM(O18:O21)</f>
        <v>506</v>
      </c>
    </row>
    <row r="23" spans="1:15" s="19" customFormat="1" ht="15" customHeight="1" x14ac:dyDescent="0.2">
      <c r="A23" s="156"/>
      <c r="B23" s="145" t="s">
        <v>163</v>
      </c>
      <c r="C23" s="146" t="s">
        <v>218</v>
      </c>
      <c r="D23" s="158">
        <v>1857</v>
      </c>
      <c r="E23" s="158">
        <v>2146</v>
      </c>
      <c r="F23" s="158">
        <v>2725</v>
      </c>
      <c r="G23" s="158">
        <v>2677</v>
      </c>
      <c r="H23" s="158">
        <v>2202</v>
      </c>
      <c r="I23" s="158">
        <v>2472</v>
      </c>
      <c r="J23" s="158">
        <v>1984</v>
      </c>
      <c r="K23" s="158">
        <v>1566</v>
      </c>
      <c r="L23" s="158">
        <v>6213</v>
      </c>
      <c r="M23" s="159">
        <v>1175</v>
      </c>
      <c r="N23" s="23"/>
      <c r="O23" s="159">
        <v>1042</v>
      </c>
    </row>
    <row r="24" spans="1:15" s="19" customFormat="1" ht="15" customHeight="1" x14ac:dyDescent="0.2">
      <c r="A24" s="149" t="s">
        <v>164</v>
      </c>
      <c r="B24" s="149"/>
      <c r="C24" s="150" t="s">
        <v>137</v>
      </c>
      <c r="D24" s="160">
        <v>7072</v>
      </c>
      <c r="E24" s="160">
        <v>6771</v>
      </c>
      <c r="F24" s="160">
        <v>9112</v>
      </c>
      <c r="G24" s="160">
        <v>11545</v>
      </c>
      <c r="H24" s="160">
        <v>8906</v>
      </c>
      <c r="I24" s="160">
        <v>10013</v>
      </c>
      <c r="J24" s="160">
        <v>14339</v>
      </c>
      <c r="K24" s="160">
        <v>18340</v>
      </c>
      <c r="L24" s="160">
        <v>14837</v>
      </c>
      <c r="M24" s="161">
        <v>9418</v>
      </c>
      <c r="N24" s="23"/>
      <c r="O24" s="161">
        <v>7628</v>
      </c>
    </row>
    <row r="25" spans="1:15" s="19" customFormat="1" ht="9.75" customHeight="1" x14ac:dyDescent="0.2">
      <c r="A25" s="20"/>
      <c r="B25" s="20"/>
      <c r="C25" s="24"/>
      <c r="D25" s="133"/>
      <c r="E25" s="133"/>
      <c r="F25" s="133"/>
      <c r="G25" s="133"/>
      <c r="H25" s="133"/>
      <c r="I25" s="133"/>
      <c r="J25" s="133"/>
      <c r="K25" s="134"/>
      <c r="L25" s="133"/>
      <c r="M25" s="134"/>
      <c r="N25" s="23"/>
      <c r="O25" s="134"/>
    </row>
    <row r="26" spans="1:15" s="19" customFormat="1" ht="15" hidden="1" customHeight="1" x14ac:dyDescent="0.2">
      <c r="A26" s="140" t="s">
        <v>55</v>
      </c>
      <c r="B26" s="140"/>
      <c r="C26" s="141" t="s">
        <v>59</v>
      </c>
      <c r="D26" s="154"/>
      <c r="E26" s="154"/>
      <c r="F26" s="154"/>
      <c r="G26" s="154"/>
      <c r="H26" s="154"/>
      <c r="I26" s="154"/>
      <c r="J26" s="154"/>
      <c r="K26" s="155"/>
      <c r="L26" s="154"/>
      <c r="M26" s="155"/>
      <c r="N26" s="23"/>
      <c r="O26" s="155"/>
    </row>
    <row r="27" spans="1:15" s="19" customFormat="1" ht="15" hidden="1" customHeight="1" x14ac:dyDescent="0.15">
      <c r="A27" s="20"/>
      <c r="B27" s="20" t="s">
        <v>165</v>
      </c>
      <c r="C27" s="24" t="s">
        <v>220</v>
      </c>
      <c r="D27" s="95" t="s">
        <v>306</v>
      </c>
      <c r="E27" s="95" t="s">
        <v>306</v>
      </c>
      <c r="F27" s="95" t="s">
        <v>306</v>
      </c>
      <c r="G27" s="95" t="s">
        <v>306</v>
      </c>
      <c r="H27" s="95" t="s">
        <v>306</v>
      </c>
      <c r="I27" s="95" t="s">
        <v>306</v>
      </c>
      <c r="J27" s="95" t="s">
        <v>306</v>
      </c>
      <c r="K27" s="95" t="s">
        <v>306</v>
      </c>
      <c r="L27" s="95" t="s">
        <v>306</v>
      </c>
      <c r="M27" s="95" t="s">
        <v>306</v>
      </c>
      <c r="N27" s="385"/>
      <c r="O27" s="95" t="s">
        <v>306</v>
      </c>
    </row>
    <row r="28" spans="1:15" s="19" customFormat="1" ht="15" hidden="1" customHeight="1" x14ac:dyDescent="0.2">
      <c r="A28" s="20"/>
      <c r="B28" s="20" t="s">
        <v>166</v>
      </c>
      <c r="C28" s="24" t="s">
        <v>221</v>
      </c>
      <c r="D28" s="95" t="s">
        <v>306</v>
      </c>
      <c r="E28" s="95" t="s">
        <v>306</v>
      </c>
      <c r="F28" s="95" t="s">
        <v>306</v>
      </c>
      <c r="G28" s="95" t="s">
        <v>306</v>
      </c>
      <c r="H28" s="95" t="s">
        <v>306</v>
      </c>
      <c r="I28" s="95" t="s">
        <v>306</v>
      </c>
      <c r="J28" s="95" t="s">
        <v>306</v>
      </c>
      <c r="K28" s="95" t="s">
        <v>306</v>
      </c>
      <c r="L28" s="95" t="s">
        <v>306</v>
      </c>
      <c r="M28" s="95" t="s">
        <v>306</v>
      </c>
      <c r="N28" s="23"/>
      <c r="O28" s="95" t="s">
        <v>306</v>
      </c>
    </row>
    <row r="29" spans="1:15" s="19" customFormat="1" ht="15" hidden="1" customHeight="1" x14ac:dyDescent="0.2">
      <c r="A29" s="20"/>
      <c r="B29" s="20" t="s">
        <v>167</v>
      </c>
      <c r="C29" s="24" t="s">
        <v>222</v>
      </c>
      <c r="D29" s="95" t="s">
        <v>306</v>
      </c>
      <c r="E29" s="95" t="s">
        <v>306</v>
      </c>
      <c r="F29" s="95" t="s">
        <v>306</v>
      </c>
      <c r="G29" s="95" t="s">
        <v>306</v>
      </c>
      <c r="H29" s="95" t="s">
        <v>306</v>
      </c>
      <c r="I29" s="95" t="s">
        <v>306</v>
      </c>
      <c r="J29" s="95" t="s">
        <v>306</v>
      </c>
      <c r="K29" s="95" t="s">
        <v>306</v>
      </c>
      <c r="L29" s="95" t="s">
        <v>306</v>
      </c>
      <c r="M29" s="95" t="s">
        <v>306</v>
      </c>
      <c r="N29" s="23"/>
      <c r="O29" s="95" t="s">
        <v>306</v>
      </c>
    </row>
    <row r="30" spans="1:15" s="19" customFormat="1" ht="15" hidden="1" customHeight="1" x14ac:dyDescent="0.2">
      <c r="A30" s="20"/>
      <c r="B30" s="20" t="s">
        <v>56</v>
      </c>
      <c r="C30" s="24" t="s">
        <v>1</v>
      </c>
      <c r="D30" s="95" t="s">
        <v>306</v>
      </c>
      <c r="E30" s="95" t="s">
        <v>306</v>
      </c>
      <c r="F30" s="95" t="s">
        <v>306</v>
      </c>
      <c r="G30" s="95" t="s">
        <v>306</v>
      </c>
      <c r="H30" s="95" t="s">
        <v>306</v>
      </c>
      <c r="I30" s="95" t="s">
        <v>306</v>
      </c>
      <c r="J30" s="95" t="s">
        <v>306</v>
      </c>
      <c r="K30" s="95" t="s">
        <v>306</v>
      </c>
      <c r="L30" s="95" t="s">
        <v>306</v>
      </c>
      <c r="M30" s="95" t="s">
        <v>306</v>
      </c>
      <c r="N30" s="23"/>
      <c r="O30" s="95" t="s">
        <v>306</v>
      </c>
    </row>
    <row r="31" spans="1:15" s="19" customFormat="1" ht="15" hidden="1" customHeight="1" x14ac:dyDescent="0.2">
      <c r="A31" s="20"/>
      <c r="B31" s="20" t="s">
        <v>168</v>
      </c>
      <c r="C31" s="24" t="s">
        <v>223</v>
      </c>
      <c r="D31" s="95" t="s">
        <v>306</v>
      </c>
      <c r="E31" s="95" t="s">
        <v>306</v>
      </c>
      <c r="F31" s="95" t="s">
        <v>306</v>
      </c>
      <c r="G31" s="95" t="s">
        <v>306</v>
      </c>
      <c r="H31" s="95" t="s">
        <v>306</v>
      </c>
      <c r="I31" s="95" t="s">
        <v>306</v>
      </c>
      <c r="J31" s="95" t="s">
        <v>306</v>
      </c>
      <c r="K31" s="95" t="s">
        <v>306</v>
      </c>
      <c r="L31" s="95" t="s">
        <v>306</v>
      </c>
      <c r="M31" s="95" t="s">
        <v>306</v>
      </c>
      <c r="N31" s="23"/>
      <c r="O31" s="95" t="s">
        <v>306</v>
      </c>
    </row>
    <row r="32" spans="1:15" s="19" customFormat="1" ht="15" hidden="1" customHeight="1" x14ac:dyDescent="0.2">
      <c r="A32" s="156" t="s">
        <v>57</v>
      </c>
      <c r="B32" s="145"/>
      <c r="C32" s="146" t="s">
        <v>60</v>
      </c>
      <c r="D32" s="185" t="s">
        <v>306</v>
      </c>
      <c r="E32" s="185" t="s">
        <v>306</v>
      </c>
      <c r="F32" s="185" t="s">
        <v>306</v>
      </c>
      <c r="G32" s="185" t="s">
        <v>306</v>
      </c>
      <c r="H32" s="185" t="s">
        <v>306</v>
      </c>
      <c r="I32" s="185" t="s">
        <v>306</v>
      </c>
      <c r="J32" s="185" t="s">
        <v>306</v>
      </c>
      <c r="K32" s="185" t="s">
        <v>306</v>
      </c>
      <c r="L32" s="185" t="s">
        <v>306</v>
      </c>
      <c r="M32" s="185" t="s">
        <v>306</v>
      </c>
      <c r="N32" s="23"/>
      <c r="O32" s="185" t="s">
        <v>306</v>
      </c>
    </row>
    <row r="33" spans="1:15" s="19" customFormat="1" ht="9.75" hidden="1" customHeight="1" x14ac:dyDescent="0.2">
      <c r="A33" s="9"/>
      <c r="B33" s="9"/>
      <c r="C33" s="2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23"/>
      <c r="O33" s="53"/>
    </row>
    <row r="34" spans="1:15" s="19" customFormat="1" ht="15" hidden="1" customHeight="1" x14ac:dyDescent="0.2">
      <c r="A34" s="166" t="s">
        <v>58</v>
      </c>
      <c r="B34" s="213"/>
      <c r="C34" s="167" t="s">
        <v>61</v>
      </c>
      <c r="D34" s="168" t="s">
        <v>306</v>
      </c>
      <c r="E34" s="168" t="s">
        <v>306</v>
      </c>
      <c r="F34" s="168" t="s">
        <v>306</v>
      </c>
      <c r="G34" s="168" t="s">
        <v>306</v>
      </c>
      <c r="H34" s="168" t="s">
        <v>306</v>
      </c>
      <c r="I34" s="168" t="s">
        <v>306</v>
      </c>
      <c r="J34" s="168" t="s">
        <v>306</v>
      </c>
      <c r="K34" s="168" t="s">
        <v>306</v>
      </c>
      <c r="L34" s="168" t="s">
        <v>306</v>
      </c>
      <c r="M34" s="168" t="s">
        <v>306</v>
      </c>
      <c r="N34" s="128"/>
      <c r="O34" s="168" t="s">
        <v>306</v>
      </c>
    </row>
    <row r="35" spans="1:15" s="19" customFormat="1" ht="9.75" hidden="1" customHeight="1" x14ac:dyDescent="0.2">
      <c r="A35" s="20"/>
      <c r="B35" s="20"/>
      <c r="C35" s="24"/>
      <c r="D35" s="133"/>
      <c r="E35" s="133"/>
      <c r="F35" s="133"/>
      <c r="G35" s="133"/>
      <c r="H35" s="133"/>
      <c r="I35" s="133"/>
      <c r="J35" s="133"/>
      <c r="K35" s="134"/>
      <c r="L35" s="133"/>
      <c r="M35" s="134"/>
      <c r="N35" s="23"/>
      <c r="O35" s="134"/>
    </row>
    <row r="36" spans="1:15" s="19" customFormat="1" ht="15" customHeight="1" x14ac:dyDescent="0.2">
      <c r="A36" s="140" t="s">
        <v>239</v>
      </c>
      <c r="B36" s="140"/>
      <c r="C36" s="141" t="s">
        <v>138</v>
      </c>
      <c r="D36" s="154"/>
      <c r="E36" s="154"/>
      <c r="F36" s="154"/>
      <c r="G36" s="154"/>
      <c r="H36" s="154"/>
      <c r="I36" s="154"/>
      <c r="J36" s="154"/>
      <c r="K36" s="155"/>
      <c r="L36" s="154"/>
      <c r="M36" s="155"/>
      <c r="N36" s="23"/>
      <c r="O36" s="155"/>
    </row>
    <row r="37" spans="1:15" s="19" customFormat="1" ht="15" customHeight="1" x14ac:dyDescent="0.2">
      <c r="A37" s="20" t="s">
        <v>240</v>
      </c>
      <c r="B37" s="20"/>
      <c r="C37" s="24" t="s">
        <v>219</v>
      </c>
      <c r="D37" s="135"/>
      <c r="E37" s="135"/>
      <c r="F37" s="135"/>
      <c r="G37" s="135"/>
      <c r="H37" s="135"/>
      <c r="I37" s="135"/>
      <c r="J37" s="135"/>
      <c r="K37" s="136"/>
      <c r="L37" s="135"/>
      <c r="M37" s="136"/>
      <c r="N37" s="23"/>
      <c r="O37" s="136"/>
    </row>
    <row r="38" spans="1:15" s="19" customFormat="1" ht="15" customHeight="1" x14ac:dyDescent="0.15">
      <c r="A38" s="20"/>
      <c r="B38" s="20" t="s">
        <v>165</v>
      </c>
      <c r="C38" s="24" t="s">
        <v>220</v>
      </c>
      <c r="D38" s="95">
        <v>1367</v>
      </c>
      <c r="E38" s="95">
        <v>1367</v>
      </c>
      <c r="F38" s="95">
        <v>1367</v>
      </c>
      <c r="G38" s="95">
        <v>1367</v>
      </c>
      <c r="H38" s="223">
        <v>1367</v>
      </c>
      <c r="I38" s="223">
        <v>1367</v>
      </c>
      <c r="J38" s="223">
        <v>1367</v>
      </c>
      <c r="K38" s="223">
        <v>1367</v>
      </c>
      <c r="L38" s="223">
        <v>1367</v>
      </c>
      <c r="M38" s="241">
        <v>1367</v>
      </c>
      <c r="N38" s="385"/>
      <c r="O38" s="241">
        <v>1367</v>
      </c>
    </row>
    <row r="39" spans="1:15" s="19" customFormat="1" ht="15" customHeight="1" x14ac:dyDescent="0.2">
      <c r="A39" s="20"/>
      <c r="B39" s="20" t="s">
        <v>166</v>
      </c>
      <c r="C39" s="24" t="s">
        <v>221</v>
      </c>
      <c r="D39" s="95">
        <v>1462</v>
      </c>
      <c r="E39" s="95">
        <v>1462</v>
      </c>
      <c r="F39" s="95">
        <v>1462</v>
      </c>
      <c r="G39" s="95">
        <v>1462</v>
      </c>
      <c r="H39" s="223">
        <v>1462</v>
      </c>
      <c r="I39" s="223">
        <v>1462</v>
      </c>
      <c r="J39" s="223">
        <v>1462</v>
      </c>
      <c r="K39" s="223">
        <v>1454</v>
      </c>
      <c r="L39" s="223">
        <v>1454</v>
      </c>
      <c r="M39" s="241">
        <v>1454</v>
      </c>
      <c r="N39" s="23"/>
      <c r="O39" s="241">
        <v>1454</v>
      </c>
    </row>
    <row r="40" spans="1:15" s="19" customFormat="1" ht="15" customHeight="1" x14ac:dyDescent="0.2">
      <c r="A40" s="20"/>
      <c r="B40" s="20" t="s">
        <v>167</v>
      </c>
      <c r="C40" s="24" t="s">
        <v>222</v>
      </c>
      <c r="D40" s="95">
        <v>9804</v>
      </c>
      <c r="E40" s="95">
        <v>10316</v>
      </c>
      <c r="F40" s="95">
        <v>11144</v>
      </c>
      <c r="G40" s="95">
        <v>12100</v>
      </c>
      <c r="H40" s="223">
        <v>13207</v>
      </c>
      <c r="I40" s="223">
        <v>14208</v>
      </c>
      <c r="J40" s="223">
        <v>8820</v>
      </c>
      <c r="K40" s="223">
        <v>2726</v>
      </c>
      <c r="L40" s="223">
        <v>5093</v>
      </c>
      <c r="M40" s="241">
        <v>8922</v>
      </c>
      <c r="N40" s="23"/>
      <c r="O40" s="241">
        <v>9368</v>
      </c>
    </row>
    <row r="41" spans="1:15" s="19" customFormat="1" ht="15" customHeight="1" x14ac:dyDescent="0.2">
      <c r="A41" s="20"/>
      <c r="B41" s="20" t="s">
        <v>168</v>
      </c>
      <c r="C41" s="24" t="s">
        <v>223</v>
      </c>
      <c r="D41" s="95" t="s">
        <v>306</v>
      </c>
      <c r="E41" s="95" t="s">
        <v>306</v>
      </c>
      <c r="F41" s="95" t="s">
        <v>307</v>
      </c>
      <c r="G41" s="95" t="s">
        <v>307</v>
      </c>
      <c r="H41" s="95" t="s">
        <v>307</v>
      </c>
      <c r="I41" s="95" t="s">
        <v>307</v>
      </c>
      <c r="J41" s="95" t="s">
        <v>307</v>
      </c>
      <c r="K41" s="95" t="s">
        <v>307</v>
      </c>
      <c r="L41" s="95">
        <v>0</v>
      </c>
      <c r="M41" s="96" t="s">
        <v>307</v>
      </c>
      <c r="N41" s="23"/>
      <c r="O41" s="96">
        <v>0</v>
      </c>
    </row>
    <row r="42" spans="1:15" s="19" customFormat="1" ht="15" customHeight="1" x14ac:dyDescent="0.2">
      <c r="A42" s="156"/>
      <c r="B42" s="145" t="s">
        <v>241</v>
      </c>
      <c r="C42" s="146" t="s">
        <v>224</v>
      </c>
      <c r="D42" s="158">
        <v>12634</v>
      </c>
      <c r="E42" s="158">
        <v>13146</v>
      </c>
      <c r="F42" s="158">
        <v>13974</v>
      </c>
      <c r="G42" s="158">
        <v>14929</v>
      </c>
      <c r="H42" s="158">
        <v>16037</v>
      </c>
      <c r="I42" s="158">
        <v>17372</v>
      </c>
      <c r="J42" s="158">
        <v>11650</v>
      </c>
      <c r="K42" s="158">
        <v>5547</v>
      </c>
      <c r="L42" s="158">
        <v>7914</v>
      </c>
      <c r="M42" s="159">
        <v>11744</v>
      </c>
      <c r="N42" s="23"/>
      <c r="O42" s="159">
        <v>12189</v>
      </c>
    </row>
    <row r="43" spans="1:15" s="19" customFormat="1" ht="15" customHeight="1" x14ac:dyDescent="0.2">
      <c r="A43" s="20" t="s">
        <v>381</v>
      </c>
      <c r="B43" s="20"/>
      <c r="C43" s="24" t="s">
        <v>384</v>
      </c>
      <c r="D43" s="95"/>
      <c r="E43" s="95"/>
      <c r="F43" s="95"/>
      <c r="G43" s="95"/>
      <c r="H43" s="95"/>
      <c r="I43" s="95"/>
      <c r="J43" s="95"/>
      <c r="K43" s="95"/>
      <c r="L43" s="95"/>
      <c r="M43" s="96"/>
      <c r="N43" s="23"/>
      <c r="O43" s="96"/>
    </row>
    <row r="44" spans="1:15" s="19" customFormat="1" ht="15" customHeight="1" x14ac:dyDescent="0.2">
      <c r="A44" s="20"/>
      <c r="B44" s="20" t="s">
        <v>0</v>
      </c>
      <c r="C44" s="24" t="s">
        <v>2</v>
      </c>
      <c r="D44" s="95">
        <v>24</v>
      </c>
      <c r="E44" s="95">
        <v>48</v>
      </c>
      <c r="F44" s="95">
        <v>50</v>
      </c>
      <c r="G44" s="95">
        <v>34</v>
      </c>
      <c r="H44" s="223">
        <v>67</v>
      </c>
      <c r="I44" s="223">
        <v>106</v>
      </c>
      <c r="J44" s="223">
        <v>199</v>
      </c>
      <c r="K44" s="223">
        <v>14</v>
      </c>
      <c r="L44" s="223">
        <v>17</v>
      </c>
      <c r="M44" s="241">
        <v>23</v>
      </c>
      <c r="N44" s="23"/>
      <c r="O44" s="241">
        <v>62</v>
      </c>
    </row>
    <row r="45" spans="1:15" s="19" customFormat="1" ht="15" customHeight="1" x14ac:dyDescent="0.2">
      <c r="A45" s="20"/>
      <c r="B45" s="20" t="s">
        <v>3</v>
      </c>
      <c r="C45" s="24" t="s">
        <v>4</v>
      </c>
      <c r="D45" s="95" t="s">
        <v>307</v>
      </c>
      <c r="E45" s="95" t="s">
        <v>307</v>
      </c>
      <c r="F45" s="95">
        <v>-4</v>
      </c>
      <c r="G45" s="95">
        <v>-2</v>
      </c>
      <c r="H45" s="223">
        <v>2</v>
      </c>
      <c r="I45" s="223">
        <v>12</v>
      </c>
      <c r="J45" s="223">
        <v>28</v>
      </c>
      <c r="K45" s="223">
        <v>-4</v>
      </c>
      <c r="L45" s="223">
        <v>11</v>
      </c>
      <c r="M45" s="241">
        <v>-6</v>
      </c>
      <c r="N45" s="23"/>
      <c r="O45" s="241">
        <v>10</v>
      </c>
    </row>
    <row r="46" spans="1:15" s="19" customFormat="1" ht="15" customHeight="1" x14ac:dyDescent="0.2">
      <c r="A46" s="20"/>
      <c r="B46" s="20" t="s">
        <v>386</v>
      </c>
      <c r="C46" s="346" t="s">
        <v>389</v>
      </c>
      <c r="D46" s="95" t="s">
        <v>306</v>
      </c>
      <c r="E46" s="95" t="s">
        <v>306</v>
      </c>
      <c r="F46" s="95" t="s">
        <v>306</v>
      </c>
      <c r="G46" s="95" t="s">
        <v>306</v>
      </c>
      <c r="H46" s="95" t="s">
        <v>306</v>
      </c>
      <c r="I46" s="95">
        <v>-591</v>
      </c>
      <c r="J46" s="223">
        <v>-591</v>
      </c>
      <c r="K46" s="223">
        <v>-585</v>
      </c>
      <c r="L46" s="223">
        <v>-497</v>
      </c>
      <c r="M46" s="241">
        <v>-234</v>
      </c>
      <c r="O46" s="241">
        <v>-186</v>
      </c>
    </row>
    <row r="47" spans="1:15" s="19" customFormat="1" ht="15" customHeight="1" x14ac:dyDescent="0.2">
      <c r="A47" s="156"/>
      <c r="B47" s="145" t="s">
        <v>382</v>
      </c>
      <c r="C47" s="185" t="s">
        <v>385</v>
      </c>
      <c r="D47" s="158">
        <v>23</v>
      </c>
      <c r="E47" s="158">
        <v>48</v>
      </c>
      <c r="F47" s="158">
        <v>45</v>
      </c>
      <c r="G47" s="158">
        <v>31</v>
      </c>
      <c r="H47" s="158">
        <v>70</v>
      </c>
      <c r="I47" s="158">
        <v>-472</v>
      </c>
      <c r="J47" s="158">
        <v>-364</v>
      </c>
      <c r="K47" s="158">
        <v>-576</v>
      </c>
      <c r="L47" s="158">
        <v>-468</v>
      </c>
      <c r="M47" s="159">
        <v>-217</v>
      </c>
      <c r="N47" s="23"/>
      <c r="O47" s="159">
        <v>-113</v>
      </c>
    </row>
    <row r="48" spans="1:15" s="19" customFormat="1" ht="15" customHeight="1" x14ac:dyDescent="0.2">
      <c r="A48" s="20" t="s">
        <v>436</v>
      </c>
      <c r="B48" s="395"/>
      <c r="C48" s="24" t="s">
        <v>437</v>
      </c>
      <c r="D48" s="333" t="s">
        <v>306</v>
      </c>
      <c r="E48" s="333" t="s">
        <v>306</v>
      </c>
      <c r="F48" s="333" t="s">
        <v>306</v>
      </c>
      <c r="G48" s="333" t="s">
        <v>306</v>
      </c>
      <c r="H48" s="333">
        <v>52</v>
      </c>
      <c r="I48" s="334">
        <v>16</v>
      </c>
      <c r="J48" s="334">
        <v>12</v>
      </c>
      <c r="K48" s="563">
        <v>0</v>
      </c>
      <c r="L48" s="563">
        <v>0</v>
      </c>
      <c r="M48" s="393" t="s">
        <v>306</v>
      </c>
      <c r="N48" s="23"/>
      <c r="O48" s="393">
        <v>0</v>
      </c>
    </row>
    <row r="49" spans="1:17" s="19" customFormat="1" ht="15" customHeight="1" x14ac:dyDescent="0.2">
      <c r="A49" s="181" t="s">
        <v>242</v>
      </c>
      <c r="B49" s="162"/>
      <c r="C49" s="163" t="s">
        <v>139</v>
      </c>
      <c r="D49" s="164">
        <v>12658</v>
      </c>
      <c r="E49" s="164">
        <v>13194</v>
      </c>
      <c r="F49" s="164">
        <v>14020</v>
      </c>
      <c r="G49" s="164">
        <v>14961</v>
      </c>
      <c r="H49" s="164">
        <v>16160</v>
      </c>
      <c r="I49" s="164">
        <v>16582</v>
      </c>
      <c r="J49" s="164">
        <v>11299</v>
      </c>
      <c r="K49" s="164">
        <v>4971</v>
      </c>
      <c r="L49" s="164">
        <v>7446</v>
      </c>
      <c r="M49" s="165">
        <v>11527</v>
      </c>
      <c r="N49" s="23"/>
      <c r="O49" s="165">
        <v>12075</v>
      </c>
    </row>
    <row r="50" spans="1:17" s="19" customFormat="1" ht="9.75" customHeight="1" x14ac:dyDescent="0.2">
      <c r="A50" s="9"/>
      <c r="B50" s="9"/>
      <c r="C50" s="21"/>
      <c r="D50" s="53"/>
      <c r="E50" s="53"/>
      <c r="F50" s="53"/>
      <c r="G50" s="53"/>
      <c r="H50" s="53"/>
      <c r="I50" s="53"/>
      <c r="J50" s="53"/>
      <c r="K50" s="53"/>
      <c r="L50" s="53"/>
      <c r="M50" s="137"/>
      <c r="N50" s="23"/>
      <c r="O50" s="137"/>
    </row>
    <row r="51" spans="1:17" s="19" customFormat="1" ht="15" customHeight="1" x14ac:dyDescent="0.2">
      <c r="A51" s="166" t="s">
        <v>244</v>
      </c>
      <c r="B51" s="166"/>
      <c r="C51" s="167" t="s">
        <v>140</v>
      </c>
      <c r="D51" s="168">
        <v>19730</v>
      </c>
      <c r="E51" s="168">
        <v>19965</v>
      </c>
      <c r="F51" s="168">
        <v>23132</v>
      </c>
      <c r="G51" s="168">
        <v>26506</v>
      </c>
      <c r="H51" s="168">
        <v>25066</v>
      </c>
      <c r="I51" s="168">
        <v>26595</v>
      </c>
      <c r="J51" s="168">
        <v>25638</v>
      </c>
      <c r="K51" s="168">
        <v>23312</v>
      </c>
      <c r="L51" s="168">
        <v>22283</v>
      </c>
      <c r="M51" s="169">
        <v>20945</v>
      </c>
      <c r="N51" s="128"/>
      <c r="O51" s="169">
        <v>19703</v>
      </c>
    </row>
    <row r="52" spans="1:17" s="33" customFormat="1" ht="10.5" hidden="1" customHeight="1" x14ac:dyDescent="0.2">
      <c r="B52" s="52"/>
      <c r="N52" s="128"/>
    </row>
    <row r="53" spans="1:17" s="19" customFormat="1" ht="10.5" hidden="1" customHeight="1" x14ac:dyDescent="0.2">
      <c r="B53" s="52"/>
      <c r="N53" s="128"/>
    </row>
    <row r="54" spans="1:17" s="19" customFormat="1" ht="13.5" hidden="1" customHeight="1" x14ac:dyDescent="0.2">
      <c r="N54" s="128"/>
    </row>
    <row r="55" spans="1:17" s="19" customFormat="1" ht="13.5" hidden="1" customHeight="1" x14ac:dyDescent="0.2">
      <c r="N55" s="128"/>
    </row>
    <row r="56" spans="1:17" s="19" customFormat="1" ht="13.5" hidden="1" customHeight="1" x14ac:dyDescent="0.2">
      <c r="B56" s="19" t="s">
        <v>309</v>
      </c>
      <c r="C56" s="138">
        <v>2008</v>
      </c>
      <c r="D56" s="138">
        <v>2009</v>
      </c>
      <c r="E56" s="138">
        <v>2010</v>
      </c>
      <c r="F56" s="138">
        <v>2011</v>
      </c>
      <c r="G56" s="138">
        <v>2012</v>
      </c>
      <c r="H56" s="138">
        <v>2013</v>
      </c>
      <c r="I56" s="138">
        <v>2014</v>
      </c>
      <c r="J56" s="138">
        <v>2015</v>
      </c>
      <c r="K56" s="138">
        <v>2016</v>
      </c>
      <c r="L56" s="138">
        <v>2017</v>
      </c>
      <c r="M56" s="138">
        <v>2018</v>
      </c>
      <c r="N56" s="128"/>
      <c r="O56" s="138" t="s">
        <v>538</v>
      </c>
    </row>
    <row r="57" spans="1:17" s="19" customFormat="1" ht="13.5" hidden="1" customHeight="1" x14ac:dyDescent="0.2">
      <c r="B57" s="224" t="s">
        <v>158</v>
      </c>
      <c r="C57" s="296">
        <v>4446.59</v>
      </c>
      <c r="D57" s="296">
        <v>5214.5619999999999</v>
      </c>
      <c r="E57" s="296">
        <v>4625.1530000000002</v>
      </c>
      <c r="F57" s="296">
        <v>6387.012393</v>
      </c>
      <c r="G57" s="296">
        <v>8867.9373830000004</v>
      </c>
      <c r="H57" s="296">
        <v>6703.5780000000004</v>
      </c>
      <c r="I57" s="296">
        <v>7540.5469999999996</v>
      </c>
      <c r="J57" s="296">
        <v>12355.029</v>
      </c>
      <c r="K57" s="296">
        <v>16774.141</v>
      </c>
      <c r="L57" s="296">
        <v>8623.4930000000004</v>
      </c>
      <c r="M57" s="296">
        <v>8242.8919999999998</v>
      </c>
      <c r="N57" s="128"/>
      <c r="O57" s="296">
        <v>6585.7830000000004</v>
      </c>
      <c r="Q57" s="31"/>
    </row>
    <row r="58" spans="1:17" s="19" customFormat="1" ht="13.5" hidden="1" customHeight="1" x14ac:dyDescent="0.2">
      <c r="B58" s="224" t="s">
        <v>161</v>
      </c>
      <c r="C58" s="296">
        <v>1924.038</v>
      </c>
      <c r="D58" s="296">
        <v>1857.9490000000001</v>
      </c>
      <c r="E58" s="296">
        <v>2146.306</v>
      </c>
      <c r="F58" s="296">
        <v>2725.1784640000001</v>
      </c>
      <c r="G58" s="296">
        <v>2677.4538050000001</v>
      </c>
      <c r="H58" s="296">
        <v>2202.636</v>
      </c>
      <c r="I58" s="296">
        <v>2472.998</v>
      </c>
      <c r="J58" s="296">
        <v>1984.623</v>
      </c>
      <c r="K58" s="296">
        <v>1566.2809999999999</v>
      </c>
      <c r="L58" s="296">
        <v>6213.7550000000001</v>
      </c>
      <c r="M58" s="296">
        <v>1175.722</v>
      </c>
      <c r="N58" s="273"/>
      <c r="O58" s="296">
        <v>1042.3150000000001</v>
      </c>
    </row>
    <row r="59" spans="1:17" s="19" customFormat="1" ht="13.5" hidden="1" customHeight="1" x14ac:dyDescent="0.2">
      <c r="B59" s="224" t="s">
        <v>242</v>
      </c>
      <c r="C59" s="296">
        <v>11793.81</v>
      </c>
      <c r="D59" s="296">
        <v>12658.026</v>
      </c>
      <c r="E59" s="296">
        <v>13194.315000000001</v>
      </c>
      <c r="F59" s="296">
        <v>14020.633717000001</v>
      </c>
      <c r="G59" s="296">
        <v>14961.528286000001</v>
      </c>
      <c r="H59" s="296">
        <v>16160.343999999999</v>
      </c>
      <c r="I59" s="296">
        <v>16582.373</v>
      </c>
      <c r="J59" s="296">
        <v>11299.278</v>
      </c>
      <c r="K59" s="296">
        <v>4971.9279999999999</v>
      </c>
      <c r="L59" s="296">
        <v>7446.2979999999998</v>
      </c>
      <c r="M59" s="296">
        <v>11527.304</v>
      </c>
      <c r="N59" s="273"/>
      <c r="O59" s="296">
        <v>12075.803</v>
      </c>
    </row>
    <row r="60" spans="1:17" s="19" customFormat="1" ht="13.5" hidden="1" customHeight="1" x14ac:dyDescent="0.2">
      <c r="B60" s="224" t="s">
        <v>496</v>
      </c>
      <c r="C60" s="296"/>
      <c r="D60" s="296"/>
      <c r="E60" s="296"/>
      <c r="F60" s="296"/>
      <c r="G60" s="296"/>
      <c r="H60" s="296">
        <v>52.287999999999997</v>
      </c>
      <c r="I60" s="296">
        <v>16.759</v>
      </c>
      <c r="J60" s="296">
        <v>12.923</v>
      </c>
      <c r="K60" s="296"/>
      <c r="L60" s="296"/>
      <c r="M60" s="296"/>
      <c r="N60" s="273"/>
      <c r="O60" s="296"/>
    </row>
    <row r="61" spans="1:17" s="19" customFormat="1" ht="13.5" hidden="1" customHeight="1" x14ac:dyDescent="0.2">
      <c r="B61" s="224" t="s">
        <v>249</v>
      </c>
      <c r="C61" s="486">
        <v>11793.81</v>
      </c>
      <c r="D61" s="486">
        <f t="shared" ref="D61:K61" si="0">D59-D60</f>
        <v>12658.026</v>
      </c>
      <c r="E61" s="486">
        <f t="shared" si="0"/>
        <v>13194.315000000001</v>
      </c>
      <c r="F61" s="486">
        <f t="shared" si="0"/>
        <v>14020.633717000001</v>
      </c>
      <c r="G61" s="486">
        <f t="shared" si="0"/>
        <v>14961.528286000001</v>
      </c>
      <c r="H61" s="486">
        <f t="shared" si="0"/>
        <v>16108.055999999999</v>
      </c>
      <c r="I61" s="486">
        <f t="shared" si="0"/>
        <v>16565.614000000001</v>
      </c>
      <c r="J61" s="486">
        <f t="shared" si="0"/>
        <v>11286.355</v>
      </c>
      <c r="K61" s="486">
        <f t="shared" si="0"/>
        <v>4971.9279999999999</v>
      </c>
      <c r="L61" s="486">
        <f>L59-L60</f>
        <v>7446.2979999999998</v>
      </c>
      <c r="M61" s="486">
        <f>M59-M60</f>
        <v>11527.304</v>
      </c>
      <c r="N61" s="486"/>
      <c r="O61" s="486">
        <f>O59-O60</f>
        <v>12075.803</v>
      </c>
    </row>
    <row r="62" spans="1:17" s="19" customFormat="1" ht="10.8" hidden="1" x14ac:dyDescent="0.2">
      <c r="I62" s="224" t="s">
        <v>495</v>
      </c>
      <c r="J62" s="224" t="s">
        <v>495</v>
      </c>
      <c r="K62" s="224" t="s">
        <v>495</v>
      </c>
      <c r="N62" s="273"/>
    </row>
    <row r="63" spans="1:17" s="19" customFormat="1" ht="10.8" hidden="1" x14ac:dyDescent="0.2">
      <c r="I63" s="485" t="s">
        <v>494</v>
      </c>
      <c r="J63" s="485" t="s">
        <v>494</v>
      </c>
      <c r="K63" s="485" t="s">
        <v>494</v>
      </c>
      <c r="N63" s="273"/>
    </row>
    <row r="64" spans="1:17" s="19" customFormat="1" hidden="1" x14ac:dyDescent="0.2">
      <c r="N64" s="16"/>
    </row>
    <row r="65" spans="1:15" s="19" customFormat="1" hidden="1" x14ac:dyDescent="0.2">
      <c r="N65" s="16"/>
    </row>
    <row r="66" spans="1:15" s="19" customFormat="1" hidden="1" x14ac:dyDescent="0.2">
      <c r="N66" s="16"/>
    </row>
    <row r="67" spans="1:15" s="19" customFormat="1" hidden="1" x14ac:dyDescent="0.2">
      <c r="N67" s="16"/>
    </row>
    <row r="68" spans="1:15" s="19" customFormat="1" hidden="1" x14ac:dyDescent="0.2">
      <c r="N68" s="16"/>
    </row>
    <row r="69" spans="1:15" s="19" customFormat="1" hidden="1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N69" s="16"/>
      <c r="O69" s="32"/>
    </row>
    <row r="70" spans="1:15" s="32" customFormat="1" hidden="1" x14ac:dyDescent="0.2">
      <c r="N70" s="16"/>
    </row>
    <row r="71" spans="1:15" s="32" customFormat="1" x14ac:dyDescent="0.2">
      <c r="N71" s="16"/>
    </row>
    <row r="72" spans="1:15" s="32" customFormat="1" x14ac:dyDescent="0.2">
      <c r="N72" s="16"/>
    </row>
    <row r="73" spans="1:15" s="32" customFormat="1" x14ac:dyDescent="0.2">
      <c r="N73" s="16"/>
    </row>
    <row r="74" spans="1:15" s="32" customForma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N74" s="16"/>
      <c r="O74" s="10"/>
    </row>
  </sheetData>
  <phoneticPr fontId="2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43"/>
  <sheetViews>
    <sheetView showGridLines="0" zoomScale="115" zoomScaleNormal="115" zoomScaleSheetLayoutView="100" workbookViewId="0">
      <pane xSplit="3" ySplit="5" topLeftCell="H6" activePane="bottomRight" state="frozen"/>
      <selection pane="topRight"/>
      <selection pane="bottomLeft"/>
      <selection pane="bottomRight" activeCell="N1" sqref="N1:N65536"/>
    </sheetView>
  </sheetViews>
  <sheetFormatPr defaultColWidth="9" defaultRowHeight="13.2" x14ac:dyDescent="0.2"/>
  <cols>
    <col min="1" max="1" width="1" style="33" customWidth="1"/>
    <col min="2" max="2" width="23.6640625" style="33" customWidth="1"/>
    <col min="3" max="3" width="26" style="33" customWidth="1"/>
    <col min="4" max="14" width="10.6640625" style="33" customWidth="1"/>
    <col min="15" max="15" width="3.6640625" style="33" customWidth="1"/>
    <col min="16" max="16384" width="9" style="33"/>
  </cols>
  <sheetData>
    <row r="1" spans="1:15" ht="13.5" customHeight="1" x14ac:dyDescent="0.2"/>
    <row r="2" spans="1:15" ht="22.5" customHeight="1" x14ac:dyDescent="0.2">
      <c r="A2" s="153"/>
      <c r="B2" s="34" t="s">
        <v>285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266"/>
    </row>
    <row r="3" spans="1:15" s="10" customFormat="1" ht="22.5" customHeight="1" x14ac:dyDescent="0.2">
      <c r="A3" s="13"/>
      <c r="B3" s="14" t="s">
        <v>300</v>
      </c>
      <c r="C3" s="15"/>
      <c r="D3" s="387" t="s">
        <v>503</v>
      </c>
      <c r="E3" s="15"/>
      <c r="F3" s="15"/>
      <c r="G3" s="15"/>
      <c r="H3" s="15"/>
      <c r="I3" s="15"/>
      <c r="J3" s="15"/>
      <c r="K3" s="15"/>
      <c r="L3" s="15"/>
      <c r="M3" s="15"/>
      <c r="N3" s="354"/>
      <c r="O3" s="16"/>
    </row>
    <row r="4" spans="1:15" s="19" customFormat="1" ht="9.6" x14ac:dyDescent="0.2">
      <c r="A4" s="9"/>
      <c r="B4" s="9"/>
      <c r="C4" s="9"/>
      <c r="D4" s="9"/>
      <c r="E4" s="9"/>
      <c r="F4" s="9"/>
      <c r="G4" s="9"/>
      <c r="H4" s="17"/>
      <c r="I4" s="67"/>
      <c r="J4" s="67"/>
      <c r="K4" s="67"/>
      <c r="L4" s="67"/>
      <c r="M4" s="67"/>
      <c r="N4" s="67" t="s">
        <v>62</v>
      </c>
    </row>
    <row r="5" spans="1:15" s="37" customFormat="1" ht="19.2" x14ac:dyDescent="0.2">
      <c r="A5" s="43"/>
      <c r="B5" s="43"/>
      <c r="C5" s="43"/>
      <c r="D5" s="138">
        <v>2009</v>
      </c>
      <c r="E5" s="138">
        <v>2010</v>
      </c>
      <c r="F5" s="138">
        <v>2011</v>
      </c>
      <c r="G5" s="138">
        <v>2012</v>
      </c>
      <c r="H5" s="138">
        <v>2013</v>
      </c>
      <c r="I5" s="138">
        <v>2014</v>
      </c>
      <c r="J5" s="138">
        <v>2015</v>
      </c>
      <c r="K5" s="138">
        <v>2016</v>
      </c>
      <c r="L5" s="138">
        <v>2017</v>
      </c>
      <c r="M5" s="139">
        <v>2018</v>
      </c>
      <c r="N5" s="626" t="s">
        <v>584</v>
      </c>
    </row>
    <row r="6" spans="1:15" s="37" customFormat="1" ht="15" customHeight="1" x14ac:dyDescent="0.2">
      <c r="A6" s="84" t="s">
        <v>169</v>
      </c>
      <c r="B6" s="84"/>
      <c r="C6" s="85" t="s">
        <v>141</v>
      </c>
      <c r="D6" s="86">
        <v>24996</v>
      </c>
      <c r="E6" s="86">
        <v>26127</v>
      </c>
      <c r="F6" s="86">
        <v>27984</v>
      </c>
      <c r="G6" s="86">
        <v>32604</v>
      </c>
      <c r="H6" s="86">
        <v>29290</v>
      </c>
      <c r="I6" s="86">
        <v>32500</v>
      </c>
      <c r="J6" s="86">
        <v>30485</v>
      </c>
      <c r="K6" s="86">
        <v>29792</v>
      </c>
      <c r="L6" s="86">
        <v>31024</v>
      </c>
      <c r="M6" s="87">
        <v>30393</v>
      </c>
      <c r="N6" s="87">
        <v>23000</v>
      </c>
    </row>
    <row r="7" spans="1:15" s="37" customFormat="1" ht="15" customHeight="1" x14ac:dyDescent="0.2">
      <c r="A7" s="43" t="s">
        <v>170</v>
      </c>
      <c r="B7" s="43"/>
      <c r="C7" s="88" t="s">
        <v>142</v>
      </c>
      <c r="D7" s="89">
        <v>18710</v>
      </c>
      <c r="E7" s="89">
        <v>20188</v>
      </c>
      <c r="F7" s="89">
        <v>21517</v>
      </c>
      <c r="G7" s="89">
        <v>25724</v>
      </c>
      <c r="H7" s="89">
        <v>22904</v>
      </c>
      <c r="I7" s="89">
        <v>24820</v>
      </c>
      <c r="J7" s="89">
        <v>29969</v>
      </c>
      <c r="K7" s="564">
        <v>21493</v>
      </c>
      <c r="L7" s="564">
        <v>21080</v>
      </c>
      <c r="M7" s="365">
        <v>19856</v>
      </c>
      <c r="N7" s="365" t="s">
        <v>491</v>
      </c>
    </row>
    <row r="8" spans="1:15" s="37" customFormat="1" ht="15" customHeight="1" x14ac:dyDescent="0.2">
      <c r="A8" s="140" t="s">
        <v>171</v>
      </c>
      <c r="B8" s="140"/>
      <c r="C8" s="141" t="s">
        <v>225</v>
      </c>
      <c r="D8" s="170">
        <v>6285</v>
      </c>
      <c r="E8" s="170">
        <v>5938</v>
      </c>
      <c r="F8" s="170">
        <v>6466</v>
      </c>
      <c r="G8" s="170">
        <v>6879</v>
      </c>
      <c r="H8" s="170">
        <v>6385</v>
      </c>
      <c r="I8" s="170">
        <v>7680</v>
      </c>
      <c r="J8" s="170">
        <v>515</v>
      </c>
      <c r="K8" s="565">
        <v>8299</v>
      </c>
      <c r="L8" s="565">
        <v>9944</v>
      </c>
      <c r="M8" s="366">
        <v>10536</v>
      </c>
      <c r="N8" s="366" t="s">
        <v>491</v>
      </c>
    </row>
    <row r="9" spans="1:15" s="37" customFormat="1" ht="15" customHeight="1" x14ac:dyDescent="0.2">
      <c r="A9" s="20" t="s">
        <v>172</v>
      </c>
      <c r="B9" s="43"/>
      <c r="C9" s="88" t="s">
        <v>143</v>
      </c>
      <c r="D9" s="89">
        <v>3714</v>
      </c>
      <c r="E9" s="89">
        <v>3448</v>
      </c>
      <c r="F9" s="89">
        <v>3508</v>
      </c>
      <c r="G9" s="89">
        <v>3469</v>
      </c>
      <c r="H9" s="89">
        <v>3660</v>
      </c>
      <c r="I9" s="89">
        <v>4345</v>
      </c>
      <c r="J9" s="89">
        <v>4639</v>
      </c>
      <c r="K9" s="564">
        <v>5644</v>
      </c>
      <c r="L9" s="564">
        <v>6592</v>
      </c>
      <c r="M9" s="365">
        <v>6174</v>
      </c>
      <c r="N9" s="365" t="s">
        <v>491</v>
      </c>
    </row>
    <row r="10" spans="1:15" s="37" customFormat="1" ht="15" customHeight="1" x14ac:dyDescent="0.2">
      <c r="A10" s="172" t="s">
        <v>425</v>
      </c>
      <c r="B10" s="172"/>
      <c r="C10" s="173" t="s">
        <v>426</v>
      </c>
      <c r="D10" s="174">
        <v>2571</v>
      </c>
      <c r="E10" s="174">
        <v>2489</v>
      </c>
      <c r="F10" s="174">
        <v>2957</v>
      </c>
      <c r="G10" s="174">
        <v>3410</v>
      </c>
      <c r="H10" s="174">
        <v>2724</v>
      </c>
      <c r="I10" s="174">
        <v>3335</v>
      </c>
      <c r="J10" s="174">
        <v>-4123</v>
      </c>
      <c r="K10" s="174">
        <v>2654</v>
      </c>
      <c r="L10" s="174">
        <v>3351</v>
      </c>
      <c r="M10" s="175">
        <v>4362</v>
      </c>
      <c r="N10" s="175">
        <v>2300</v>
      </c>
    </row>
    <row r="11" spans="1:15" s="37" customFormat="1" ht="15" customHeight="1" x14ac:dyDescent="0.2">
      <c r="A11" s="91" t="s">
        <v>175</v>
      </c>
      <c r="B11" s="91"/>
      <c r="C11" s="92" t="s">
        <v>108</v>
      </c>
      <c r="D11" s="93">
        <v>72</v>
      </c>
      <c r="E11" s="93">
        <v>53</v>
      </c>
      <c r="F11" s="93">
        <v>43</v>
      </c>
      <c r="G11" s="93">
        <v>73</v>
      </c>
      <c r="H11" s="93">
        <v>61</v>
      </c>
      <c r="I11" s="93">
        <v>70</v>
      </c>
      <c r="J11" s="93">
        <v>71</v>
      </c>
      <c r="K11" s="566">
        <v>26</v>
      </c>
      <c r="L11" s="566">
        <v>53</v>
      </c>
      <c r="M11" s="367">
        <v>31</v>
      </c>
      <c r="N11" s="367" t="s">
        <v>491</v>
      </c>
    </row>
    <row r="12" spans="1:15" s="37" customFormat="1" ht="15" customHeight="1" x14ac:dyDescent="0.2">
      <c r="A12" s="91" t="s">
        <v>176</v>
      </c>
      <c r="B12" s="91"/>
      <c r="C12" s="92" t="s">
        <v>427</v>
      </c>
      <c r="D12" s="93">
        <v>12</v>
      </c>
      <c r="E12" s="93">
        <v>19</v>
      </c>
      <c r="F12" s="93">
        <v>70</v>
      </c>
      <c r="G12" s="93">
        <v>33</v>
      </c>
      <c r="H12" s="93">
        <v>49</v>
      </c>
      <c r="I12" s="93">
        <v>55</v>
      </c>
      <c r="J12" s="93">
        <v>30</v>
      </c>
      <c r="K12" s="566">
        <v>111</v>
      </c>
      <c r="L12" s="566">
        <v>227</v>
      </c>
      <c r="M12" s="367">
        <v>52</v>
      </c>
      <c r="N12" s="367" t="s">
        <v>491</v>
      </c>
    </row>
    <row r="13" spans="1:15" s="37" customFormat="1" ht="15" customHeight="1" x14ac:dyDescent="0.2">
      <c r="A13" s="140" t="s">
        <v>428</v>
      </c>
      <c r="B13" s="140"/>
      <c r="C13" s="141" t="s">
        <v>429</v>
      </c>
      <c r="D13" s="170">
        <v>2630</v>
      </c>
      <c r="E13" s="170">
        <v>2524</v>
      </c>
      <c r="F13" s="170">
        <v>2930</v>
      </c>
      <c r="G13" s="170">
        <v>3450</v>
      </c>
      <c r="H13" s="170">
        <v>2736</v>
      </c>
      <c r="I13" s="170">
        <v>3350</v>
      </c>
      <c r="J13" s="170">
        <v>-4081</v>
      </c>
      <c r="K13" s="170">
        <v>2569</v>
      </c>
      <c r="L13" s="170">
        <v>3177</v>
      </c>
      <c r="M13" s="171">
        <v>4341</v>
      </c>
      <c r="N13" s="171">
        <v>2300</v>
      </c>
    </row>
    <row r="14" spans="1:15" s="37" customFormat="1" ht="15" customHeight="1" x14ac:dyDescent="0.2">
      <c r="A14" s="91" t="s">
        <v>246</v>
      </c>
      <c r="B14" s="91"/>
      <c r="C14" s="92" t="s">
        <v>226</v>
      </c>
      <c r="D14" s="93" t="s">
        <v>306</v>
      </c>
      <c r="E14" s="93">
        <v>2</v>
      </c>
      <c r="F14" s="93">
        <v>95</v>
      </c>
      <c r="G14" s="93">
        <v>6</v>
      </c>
      <c r="H14" s="93">
        <v>24</v>
      </c>
      <c r="I14" s="93">
        <v>10</v>
      </c>
      <c r="J14" s="93">
        <v>6</v>
      </c>
      <c r="K14" s="566">
        <v>386</v>
      </c>
      <c r="L14" s="566">
        <v>4</v>
      </c>
      <c r="M14" s="367">
        <v>1674</v>
      </c>
      <c r="N14" s="367" t="s">
        <v>491</v>
      </c>
      <c r="O14" s="96"/>
    </row>
    <row r="15" spans="1:15" s="19" customFormat="1" ht="15" customHeight="1" x14ac:dyDescent="0.2">
      <c r="A15" s="91" t="s">
        <v>243</v>
      </c>
      <c r="B15" s="91"/>
      <c r="C15" s="92" t="s">
        <v>430</v>
      </c>
      <c r="D15" s="93">
        <v>181</v>
      </c>
      <c r="E15" s="93">
        <v>796</v>
      </c>
      <c r="F15" s="93">
        <v>449</v>
      </c>
      <c r="G15" s="93">
        <v>271</v>
      </c>
      <c r="H15" s="93">
        <v>14</v>
      </c>
      <c r="I15" s="93">
        <v>101</v>
      </c>
      <c r="J15" s="93">
        <v>1039</v>
      </c>
      <c r="K15" s="566">
        <v>8351</v>
      </c>
      <c r="L15" s="566">
        <v>490</v>
      </c>
      <c r="M15" s="367">
        <v>298</v>
      </c>
      <c r="N15" s="367" t="s">
        <v>491</v>
      </c>
    </row>
    <row r="16" spans="1:15" s="2" customFormat="1" ht="15" hidden="1" customHeight="1" x14ac:dyDescent="0.2">
      <c r="A16" s="20"/>
      <c r="B16" s="24" t="s">
        <v>5</v>
      </c>
      <c r="C16" s="24" t="s">
        <v>431</v>
      </c>
      <c r="D16" s="223" t="s">
        <v>306</v>
      </c>
      <c r="E16" s="223">
        <v>729</v>
      </c>
      <c r="F16" s="223" t="s">
        <v>306</v>
      </c>
      <c r="G16" s="223">
        <v>83</v>
      </c>
      <c r="H16" s="223" t="s">
        <v>379</v>
      </c>
      <c r="I16" s="223" t="s">
        <v>379</v>
      </c>
      <c r="J16" s="223" t="s">
        <v>379</v>
      </c>
      <c r="K16" s="567" t="s">
        <v>379</v>
      </c>
      <c r="L16" s="567" t="s">
        <v>491</v>
      </c>
      <c r="M16" s="368" t="s">
        <v>491</v>
      </c>
      <c r="N16" s="368" t="s">
        <v>491</v>
      </c>
    </row>
    <row r="17" spans="1:14" s="2" customFormat="1" ht="15" hidden="1" customHeight="1" x14ac:dyDescent="0.2">
      <c r="A17" s="20"/>
      <c r="B17" s="20" t="s">
        <v>123</v>
      </c>
      <c r="C17" s="24" t="s">
        <v>207</v>
      </c>
      <c r="D17" s="223">
        <v>181</v>
      </c>
      <c r="E17" s="223">
        <v>67</v>
      </c>
      <c r="F17" s="223">
        <v>449</v>
      </c>
      <c r="G17" s="223">
        <v>187</v>
      </c>
      <c r="H17" s="223">
        <v>14</v>
      </c>
      <c r="I17" s="223">
        <v>101</v>
      </c>
      <c r="J17" s="223">
        <v>1039</v>
      </c>
      <c r="K17" s="567" t="s">
        <v>379</v>
      </c>
      <c r="L17" s="567" t="s">
        <v>491</v>
      </c>
      <c r="M17" s="368" t="s">
        <v>491</v>
      </c>
      <c r="N17" s="368" t="s">
        <v>491</v>
      </c>
    </row>
    <row r="18" spans="1:14" s="37" customFormat="1" ht="15" customHeight="1" x14ac:dyDescent="0.2">
      <c r="A18" s="176" t="s">
        <v>432</v>
      </c>
      <c r="B18" s="176"/>
      <c r="C18" s="177" t="s">
        <v>433</v>
      </c>
      <c r="D18" s="178">
        <v>2449</v>
      </c>
      <c r="E18" s="178">
        <v>1729</v>
      </c>
      <c r="F18" s="178">
        <v>2577</v>
      </c>
      <c r="G18" s="178">
        <v>3186</v>
      </c>
      <c r="H18" s="178">
        <v>2746</v>
      </c>
      <c r="I18" s="178">
        <v>3258</v>
      </c>
      <c r="J18" s="178">
        <v>-5115</v>
      </c>
      <c r="K18" s="568">
        <v>-5395</v>
      </c>
      <c r="L18" s="568">
        <v>2691</v>
      </c>
      <c r="M18" s="369">
        <v>5717</v>
      </c>
      <c r="N18" s="369" t="s">
        <v>491</v>
      </c>
    </row>
    <row r="19" spans="1:14" s="37" customFormat="1" ht="15" customHeight="1" x14ac:dyDescent="0.2">
      <c r="A19" s="91" t="s">
        <v>6</v>
      </c>
      <c r="B19" s="91"/>
      <c r="C19" s="92" t="s">
        <v>434</v>
      </c>
      <c r="D19" s="93">
        <v>1093</v>
      </c>
      <c r="E19" s="93">
        <v>732</v>
      </c>
      <c r="F19" s="93">
        <v>1068</v>
      </c>
      <c r="G19" s="324">
        <v>1221</v>
      </c>
      <c r="H19" s="324">
        <v>511</v>
      </c>
      <c r="I19" s="324">
        <v>1473</v>
      </c>
      <c r="J19" s="324">
        <v>727</v>
      </c>
      <c r="K19" s="569">
        <v>228</v>
      </c>
      <c r="L19" s="569">
        <v>269</v>
      </c>
      <c r="M19" s="394">
        <v>778</v>
      </c>
      <c r="N19" s="367" t="s">
        <v>491</v>
      </c>
    </row>
    <row r="20" spans="1:14" s="37" customFormat="1" ht="15" customHeight="1" x14ac:dyDescent="0.2">
      <c r="A20" s="20" t="s">
        <v>7</v>
      </c>
      <c r="B20" s="20"/>
      <c r="C20" s="24" t="s">
        <v>435</v>
      </c>
      <c r="D20" s="95">
        <v>-36</v>
      </c>
      <c r="E20" s="95" t="s">
        <v>307</v>
      </c>
      <c r="F20" s="95">
        <v>32</v>
      </c>
      <c r="G20" s="325">
        <v>220</v>
      </c>
      <c r="H20" s="325">
        <v>560</v>
      </c>
      <c r="I20" s="325">
        <v>-81</v>
      </c>
      <c r="J20" s="325">
        <v>-1137</v>
      </c>
      <c r="K20" s="325">
        <v>467</v>
      </c>
      <c r="L20" s="325">
        <v>54</v>
      </c>
      <c r="M20" s="322">
        <v>622</v>
      </c>
      <c r="N20" s="371" t="s">
        <v>491</v>
      </c>
    </row>
    <row r="21" spans="1:14" s="37" customFormat="1" ht="15" customHeight="1" x14ac:dyDescent="0.2">
      <c r="A21" s="344" t="s">
        <v>420</v>
      </c>
      <c r="B21" s="344"/>
      <c r="C21" s="347" t="s">
        <v>423</v>
      </c>
      <c r="D21" s="345" t="s">
        <v>306</v>
      </c>
      <c r="E21" s="345" t="s">
        <v>306</v>
      </c>
      <c r="F21" s="345" t="s">
        <v>306</v>
      </c>
      <c r="G21" s="345" t="s">
        <v>306</v>
      </c>
      <c r="H21" s="345" t="s">
        <v>306</v>
      </c>
      <c r="I21" s="350">
        <v>1867</v>
      </c>
      <c r="J21" s="345">
        <v>-4705</v>
      </c>
      <c r="K21" s="570">
        <v>-6092</v>
      </c>
      <c r="L21" s="570">
        <v>2366</v>
      </c>
      <c r="M21" s="370">
        <v>4315</v>
      </c>
      <c r="N21" s="370" t="s">
        <v>491</v>
      </c>
    </row>
    <row r="22" spans="1:14" s="37" customFormat="1" ht="15" customHeight="1" x14ac:dyDescent="0.2">
      <c r="A22" s="20" t="s">
        <v>421</v>
      </c>
      <c r="B22" s="20"/>
      <c r="C22" s="346" t="s">
        <v>424</v>
      </c>
      <c r="D22" s="223" t="s">
        <v>306</v>
      </c>
      <c r="E22" s="223" t="s">
        <v>306</v>
      </c>
      <c r="F22" s="223" t="s">
        <v>306</v>
      </c>
      <c r="G22" s="223" t="s">
        <v>306</v>
      </c>
      <c r="H22" s="223" t="s">
        <v>306</v>
      </c>
      <c r="I22" s="325">
        <v>3</v>
      </c>
      <c r="J22" s="95">
        <v>2</v>
      </c>
      <c r="K22" s="571">
        <v>2</v>
      </c>
      <c r="L22" s="571" t="s">
        <v>491</v>
      </c>
      <c r="M22" s="371" t="s">
        <v>491</v>
      </c>
      <c r="N22" s="371" t="s">
        <v>491</v>
      </c>
    </row>
    <row r="23" spans="1:14" s="37" customFormat="1" ht="15" customHeight="1" x14ac:dyDescent="0.2">
      <c r="A23" s="628" t="s">
        <v>422</v>
      </c>
      <c r="B23" s="628"/>
      <c r="C23" s="150" t="s">
        <v>497</v>
      </c>
      <c r="D23" s="179">
        <v>1392</v>
      </c>
      <c r="E23" s="179">
        <v>997</v>
      </c>
      <c r="F23" s="179">
        <v>1476</v>
      </c>
      <c r="G23" s="179">
        <v>1743</v>
      </c>
      <c r="H23" s="179">
        <v>1674</v>
      </c>
      <c r="I23" s="179">
        <v>1863</v>
      </c>
      <c r="J23" s="179">
        <v>-4707</v>
      </c>
      <c r="K23" s="179">
        <v>-6094</v>
      </c>
      <c r="L23" s="179">
        <v>2366</v>
      </c>
      <c r="M23" s="180">
        <v>4315</v>
      </c>
      <c r="N23" s="180">
        <v>1780</v>
      </c>
    </row>
    <row r="24" spans="1:14" s="37" customFormat="1" ht="9.6" hidden="1" x14ac:dyDescent="0.2">
      <c r="A24" s="19"/>
      <c r="B24" s="9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s="37" customFormat="1" ht="9.6" hidden="1" x14ac:dyDescent="0.2">
      <c r="B25" s="52"/>
    </row>
    <row r="26" spans="1:14" s="39" customFormat="1" ht="10.8" hidden="1" x14ac:dyDescent="0.2"/>
    <row r="27" spans="1:14" s="39" customFormat="1" ht="10.8" hidden="1" x14ac:dyDescent="0.2"/>
    <row r="28" spans="1:14" s="39" customFormat="1" ht="10.8" hidden="1" x14ac:dyDescent="0.2">
      <c r="B28" s="19" t="s">
        <v>309</v>
      </c>
      <c r="C28" s="138">
        <v>2008</v>
      </c>
      <c r="D28" s="138">
        <v>2009</v>
      </c>
      <c r="E28" s="138">
        <v>2010</v>
      </c>
      <c r="F28" s="265">
        <v>2011</v>
      </c>
      <c r="G28" s="265">
        <v>2012</v>
      </c>
      <c r="H28" s="265">
        <v>2013</v>
      </c>
      <c r="I28" s="265">
        <v>2014</v>
      </c>
      <c r="J28" s="265">
        <v>2015</v>
      </c>
      <c r="K28" s="265">
        <v>2016</v>
      </c>
      <c r="L28" s="265">
        <v>2017</v>
      </c>
      <c r="M28" s="265">
        <v>2018</v>
      </c>
      <c r="N28" s="265" t="s">
        <v>540</v>
      </c>
    </row>
    <row r="29" spans="1:14" s="39" customFormat="1" ht="10.8" hidden="1" x14ac:dyDescent="0.2">
      <c r="B29" s="224" t="s">
        <v>169</v>
      </c>
      <c r="C29" s="234">
        <v>23559.017</v>
      </c>
      <c r="D29" s="234">
        <v>24996.121999999999</v>
      </c>
      <c r="E29" s="234">
        <v>26127.026999999998</v>
      </c>
      <c r="F29" s="234">
        <v>27984.418205999998</v>
      </c>
      <c r="G29" s="234">
        <v>32604.403842</v>
      </c>
      <c r="H29" s="234">
        <v>29290.276596</v>
      </c>
      <c r="I29" s="234">
        <v>32500.616999999998</v>
      </c>
      <c r="J29" s="234">
        <v>30485.286</v>
      </c>
      <c r="K29" s="234">
        <v>29792.791000000001</v>
      </c>
      <c r="L29" s="234">
        <v>31024.694</v>
      </c>
      <c r="M29" s="234">
        <v>30393.669000000002</v>
      </c>
      <c r="N29" s="234">
        <v>23000</v>
      </c>
    </row>
    <row r="30" spans="1:14" s="39" customFormat="1" ht="10.8" hidden="1" x14ac:dyDescent="0.2">
      <c r="B30" s="224" t="s">
        <v>170</v>
      </c>
      <c r="C30" s="234">
        <v>17546.891</v>
      </c>
      <c r="D30" s="234">
        <v>18710.190999999999</v>
      </c>
      <c r="E30" s="234">
        <v>20188.623</v>
      </c>
      <c r="F30" s="234">
        <v>21517.613429000001</v>
      </c>
      <c r="G30" s="234">
        <v>25724.546715</v>
      </c>
      <c r="H30" s="234">
        <v>22904.924127999999</v>
      </c>
      <c r="I30" s="234">
        <v>24820.025000000001</v>
      </c>
      <c r="J30" s="234">
        <v>29969.440999999999</v>
      </c>
      <c r="K30" s="372">
        <v>21493.517</v>
      </c>
      <c r="L30" s="372">
        <v>21080.059000000001</v>
      </c>
      <c r="M30" s="372">
        <v>19856.994999999999</v>
      </c>
      <c r="N30" s="372" t="s">
        <v>535</v>
      </c>
    </row>
    <row r="31" spans="1:14" s="39" customFormat="1" ht="10.8" hidden="1" x14ac:dyDescent="0.2">
      <c r="B31" s="224" t="s">
        <v>171</v>
      </c>
      <c r="C31" s="234">
        <v>6012.125</v>
      </c>
      <c r="D31" s="234">
        <v>6285.93</v>
      </c>
      <c r="E31" s="234">
        <v>5938.4030000000002</v>
      </c>
      <c r="F31" s="234">
        <v>6466.8047770000003</v>
      </c>
      <c r="G31" s="234">
        <v>6879.8571270000002</v>
      </c>
      <c r="H31" s="234">
        <v>6385.352468</v>
      </c>
      <c r="I31" s="234">
        <v>7680.5910000000003</v>
      </c>
      <c r="J31" s="234">
        <v>515.84400000000005</v>
      </c>
      <c r="K31" s="372">
        <v>8299.2729999999992</v>
      </c>
      <c r="L31" s="372">
        <v>9944.6350000000002</v>
      </c>
      <c r="M31" s="372">
        <v>10536.674000000001</v>
      </c>
      <c r="N31" s="372" t="s">
        <v>535</v>
      </c>
    </row>
    <row r="32" spans="1:14" s="39" customFormat="1" ht="10.8" hidden="1" x14ac:dyDescent="0.2">
      <c r="B32" s="224" t="s">
        <v>172</v>
      </c>
      <c r="C32" s="234">
        <v>3512.1950000000002</v>
      </c>
      <c r="D32" s="234">
        <v>3714.79</v>
      </c>
      <c r="E32" s="234">
        <v>3448.6039999999998</v>
      </c>
      <c r="F32" s="234">
        <v>3508.9051100000001</v>
      </c>
      <c r="G32" s="234">
        <v>3469.0176689999998</v>
      </c>
      <c r="H32" s="234">
        <v>3660.4952830000002</v>
      </c>
      <c r="I32" s="234">
        <v>4345.518</v>
      </c>
      <c r="J32" s="234">
        <v>4639.6350000000002</v>
      </c>
      <c r="K32" s="372">
        <v>5644.8410000000003</v>
      </c>
      <c r="L32" s="372">
        <v>6592.6549999999997</v>
      </c>
      <c r="M32" s="372">
        <v>6174.277</v>
      </c>
      <c r="N32" s="372" t="s">
        <v>535</v>
      </c>
    </row>
    <row r="33" spans="2:14" hidden="1" x14ac:dyDescent="0.2">
      <c r="B33" s="224" t="s">
        <v>174</v>
      </c>
      <c r="C33" s="234">
        <v>2499.9290000000001</v>
      </c>
      <c r="D33" s="234">
        <v>2571.14</v>
      </c>
      <c r="E33" s="234">
        <v>2489.7979999999998</v>
      </c>
      <c r="F33" s="234">
        <v>2957.8996670000001</v>
      </c>
      <c r="G33" s="234">
        <v>3410.8394579999999</v>
      </c>
      <c r="H33" s="234">
        <v>2724.8571849999998</v>
      </c>
      <c r="I33" s="234">
        <v>3335.0729999999999</v>
      </c>
      <c r="J33" s="234">
        <v>-4123.7910000000002</v>
      </c>
      <c r="K33" s="234">
        <v>2654.431</v>
      </c>
      <c r="L33" s="234">
        <v>3351.98</v>
      </c>
      <c r="M33" s="234">
        <v>4362.3969999999999</v>
      </c>
      <c r="N33" s="234">
        <v>2300</v>
      </c>
    </row>
    <row r="34" spans="2:14" hidden="1" x14ac:dyDescent="0.2">
      <c r="B34" s="227" t="s">
        <v>177</v>
      </c>
      <c r="C34" s="234">
        <v>2537.864</v>
      </c>
      <c r="D34" s="234">
        <v>2630.4760000000001</v>
      </c>
      <c r="E34" s="234">
        <v>2524.2660000000001</v>
      </c>
      <c r="F34" s="234">
        <v>2930.929623</v>
      </c>
      <c r="G34" s="234">
        <v>3450.9507290000001</v>
      </c>
      <c r="H34" s="234">
        <v>2736.82978</v>
      </c>
      <c r="I34" s="234">
        <v>3350.1179999999999</v>
      </c>
      <c r="J34" s="234">
        <v>-4081.9859999999999</v>
      </c>
      <c r="K34" s="234">
        <v>2569.66</v>
      </c>
      <c r="L34" s="234">
        <v>3177.4279999999999</v>
      </c>
      <c r="M34" s="234">
        <v>4341.5990000000002</v>
      </c>
      <c r="N34" s="234">
        <v>2300</v>
      </c>
    </row>
    <row r="35" spans="2:14" hidden="1" x14ac:dyDescent="0.2">
      <c r="B35" s="227" t="s">
        <v>311</v>
      </c>
      <c r="C35" s="234">
        <v>2360.2489999999998</v>
      </c>
      <c r="D35" s="234">
        <v>2449.1390000000001</v>
      </c>
      <c r="E35" s="234">
        <v>1729.787</v>
      </c>
      <c r="F35" s="234">
        <v>2577.5975830000002</v>
      </c>
      <c r="G35" s="234">
        <v>3186.3331750000002</v>
      </c>
      <c r="H35" s="234">
        <v>2746.7709949999999</v>
      </c>
      <c r="I35" s="234">
        <v>3258.6</v>
      </c>
      <c r="J35" s="234">
        <v>-5115.2430000000004</v>
      </c>
      <c r="K35" s="359">
        <v>-5395.3760000000002</v>
      </c>
      <c r="L35" s="359">
        <v>2691.2649999999999</v>
      </c>
      <c r="M35" s="359">
        <v>5717.8050000000003</v>
      </c>
      <c r="N35" s="372" t="s">
        <v>535</v>
      </c>
    </row>
    <row r="36" spans="2:14" hidden="1" x14ac:dyDescent="0.2">
      <c r="B36" s="227" t="s">
        <v>179</v>
      </c>
      <c r="C36" s="234">
        <v>1374.9269999999999</v>
      </c>
      <c r="D36" s="234">
        <v>1392.6020000000001</v>
      </c>
      <c r="E36" s="234">
        <v>997.38900000000001</v>
      </c>
      <c r="F36" s="234">
        <v>1476.6699599999999</v>
      </c>
      <c r="G36" s="234">
        <v>1743.669764</v>
      </c>
      <c r="H36" s="234">
        <v>1674.8340000000001</v>
      </c>
      <c r="I36" s="234">
        <v>1863.829</v>
      </c>
      <c r="J36" s="234">
        <v>-4707.7160000000003</v>
      </c>
      <c r="K36" s="234">
        <v>-6094.6109999999999</v>
      </c>
      <c r="L36" s="234">
        <v>2366.808</v>
      </c>
      <c r="M36" s="234">
        <v>4315.9260000000004</v>
      </c>
      <c r="N36" s="234">
        <v>1780</v>
      </c>
    </row>
    <row r="37" spans="2:14" hidden="1" x14ac:dyDescent="0.2"/>
    <row r="38" spans="2:14" hidden="1" x14ac:dyDescent="0.2"/>
    <row r="39" spans="2:14" hidden="1" x14ac:dyDescent="0.2"/>
    <row r="40" spans="2:14" hidden="1" x14ac:dyDescent="0.2"/>
    <row r="41" spans="2:14" hidden="1" x14ac:dyDescent="0.2"/>
    <row r="42" spans="2:14" hidden="1" x14ac:dyDescent="0.2"/>
    <row r="43" spans="2:14" hidden="1" x14ac:dyDescent="0.2"/>
  </sheetData>
  <mergeCells count="1">
    <mergeCell ref="A23:B23"/>
  </mergeCells>
  <phoneticPr fontId="2"/>
  <pageMargins left="0.31496062992125984" right="0.11811023622047245" top="0.98425196850393704" bottom="0.51181102362204722" header="0.51181102362204722" footer="0.51181102362204722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50"/>
  <sheetViews>
    <sheetView showGridLines="0" zoomScaleNormal="100" zoomScaleSheetLayoutView="115" workbookViewId="0">
      <pane xSplit="4" topLeftCell="E1" activePane="topRight" state="frozen"/>
      <selection pane="topRight"/>
    </sheetView>
  </sheetViews>
  <sheetFormatPr defaultColWidth="9" defaultRowHeight="13.2" x14ac:dyDescent="0.2"/>
  <cols>
    <col min="1" max="1" width="1" style="33" customWidth="1"/>
    <col min="2" max="2" width="2.88671875" style="33" customWidth="1"/>
    <col min="3" max="3" width="18.77734375" style="33" customWidth="1"/>
    <col min="4" max="4" width="27.77734375" style="1" bestFit="1" customWidth="1"/>
    <col min="5" max="14" width="10.6640625" style="33" customWidth="1"/>
    <col min="15" max="15" width="8.77734375" style="33" hidden="1" customWidth="1"/>
    <col min="16" max="16" width="1.33203125" style="33" customWidth="1"/>
    <col min="17" max="17" width="5.109375" style="33" customWidth="1"/>
    <col min="18" max="16384" width="9" style="33"/>
  </cols>
  <sheetData>
    <row r="1" spans="1:17" ht="13.5" customHeight="1" x14ac:dyDescent="0.2"/>
    <row r="2" spans="1:17" ht="22.5" customHeight="1" x14ac:dyDescent="0.2">
      <c r="A2" s="153"/>
      <c r="B2" s="34" t="s">
        <v>286</v>
      </c>
      <c r="C2" s="35"/>
      <c r="D2" s="187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s="10" customFormat="1" x14ac:dyDescent="0.2">
      <c r="A3" s="13"/>
      <c r="B3" s="14" t="s">
        <v>300</v>
      </c>
      <c r="C3" s="15"/>
      <c r="D3" s="5"/>
      <c r="E3" s="14" t="s">
        <v>521</v>
      </c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15"/>
    </row>
    <row r="4" spans="1:17" s="10" customFormat="1" ht="13.5" customHeight="1" x14ac:dyDescent="0.2">
      <c r="A4" s="13"/>
      <c r="B4" s="14"/>
      <c r="C4" s="15"/>
      <c r="D4" s="5"/>
      <c r="E4" s="14" t="s">
        <v>522</v>
      </c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15"/>
    </row>
    <row r="5" spans="1:17" s="10" customFormat="1" ht="13.5" hidden="1" customHeight="1" x14ac:dyDescent="0.2">
      <c r="A5" s="13"/>
      <c r="B5" s="14"/>
      <c r="C5" s="15"/>
      <c r="D5" s="5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15"/>
    </row>
    <row r="6" spans="1:17" s="10" customFormat="1" ht="13.5" hidden="1" customHeight="1" x14ac:dyDescent="0.2">
      <c r="A6" s="13"/>
      <c r="B6" s="14"/>
      <c r="C6" s="15"/>
      <c r="D6" s="5"/>
      <c r="E6" s="508"/>
      <c r="F6" s="508"/>
      <c r="G6" s="508"/>
      <c r="H6" s="508"/>
      <c r="I6" s="508"/>
      <c r="J6" s="508"/>
      <c r="K6" s="508"/>
      <c r="L6" s="508"/>
      <c r="M6" s="508"/>
      <c r="N6" s="508"/>
      <c r="O6" s="508"/>
      <c r="P6" s="15"/>
    </row>
    <row r="7" spans="1:17" s="10" customFormat="1" ht="13.5" customHeight="1" x14ac:dyDescent="0.2">
      <c r="A7" s="13"/>
      <c r="B7" s="14"/>
      <c r="C7" s="15"/>
      <c r="D7" s="5"/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15"/>
    </row>
    <row r="8" spans="1:17" s="37" customFormat="1" ht="9.6" x14ac:dyDescent="0.2">
      <c r="A8" s="38"/>
      <c r="B8" s="38"/>
      <c r="C8" s="38"/>
      <c r="D8" s="3"/>
      <c r="E8" s="388"/>
      <c r="F8" s="388"/>
      <c r="G8" s="38"/>
      <c r="H8" s="38"/>
      <c r="I8" s="124"/>
      <c r="J8" s="67"/>
      <c r="K8" s="67"/>
      <c r="L8" s="67"/>
      <c r="M8" s="67"/>
      <c r="N8" s="67" t="s">
        <v>62</v>
      </c>
      <c r="O8" s="67"/>
      <c r="P8" s="38"/>
    </row>
    <row r="9" spans="1:17" s="37" customFormat="1" ht="9.6" x14ac:dyDescent="0.2">
      <c r="A9" s="43"/>
      <c r="B9" s="43"/>
      <c r="C9" s="43"/>
      <c r="D9" s="7"/>
      <c r="E9" s="138">
        <v>2009</v>
      </c>
      <c r="F9" s="138">
        <v>2010</v>
      </c>
      <c r="G9" s="138">
        <v>2011</v>
      </c>
      <c r="H9" s="138">
        <v>2012</v>
      </c>
      <c r="I9" s="138">
        <v>2013</v>
      </c>
      <c r="J9" s="138">
        <v>2014</v>
      </c>
      <c r="K9" s="138">
        <v>2015</v>
      </c>
      <c r="L9" s="138">
        <v>2016</v>
      </c>
      <c r="M9" s="138">
        <v>2017</v>
      </c>
      <c r="N9" s="139">
        <v>2018</v>
      </c>
      <c r="O9" s="139" t="s">
        <v>539</v>
      </c>
      <c r="P9" s="125"/>
    </row>
    <row r="10" spans="1:17" s="37" customFormat="1" ht="15" customHeight="1" x14ac:dyDescent="0.2">
      <c r="A10" s="172" t="s">
        <v>47</v>
      </c>
      <c r="B10" s="172"/>
      <c r="C10" s="172"/>
      <c r="D10" s="172" t="s">
        <v>332</v>
      </c>
      <c r="E10" s="188"/>
      <c r="F10" s="188"/>
      <c r="G10" s="188"/>
      <c r="H10" s="188"/>
      <c r="I10" s="188"/>
      <c r="J10" s="188"/>
      <c r="K10" s="188"/>
      <c r="L10" s="188"/>
      <c r="M10" s="188"/>
      <c r="N10" s="189"/>
      <c r="O10" s="189"/>
      <c r="P10" s="126"/>
    </row>
    <row r="11" spans="1:17" s="37" customFormat="1" ht="15" customHeight="1" x14ac:dyDescent="0.2">
      <c r="A11" s="209"/>
      <c r="B11" s="209" t="s">
        <v>557</v>
      </c>
      <c r="C11" s="209"/>
      <c r="D11" s="198" t="s">
        <v>558</v>
      </c>
      <c r="E11" s="210">
        <v>11857</v>
      </c>
      <c r="F11" s="267">
        <v>13329</v>
      </c>
      <c r="G11" s="267">
        <v>15394</v>
      </c>
      <c r="H11" s="267">
        <v>18870</v>
      </c>
      <c r="I11" s="335">
        <v>15204</v>
      </c>
      <c r="J11" s="267">
        <v>17708</v>
      </c>
      <c r="K11" s="267">
        <v>14759</v>
      </c>
      <c r="L11" s="572">
        <v>13721</v>
      </c>
      <c r="M11" s="572">
        <v>15658</v>
      </c>
      <c r="N11" s="360">
        <v>16432</v>
      </c>
      <c r="O11" s="360">
        <v>5664</v>
      </c>
      <c r="P11" s="127"/>
    </row>
    <row r="12" spans="1:17" s="37" customFormat="1" ht="15" customHeight="1" x14ac:dyDescent="0.2">
      <c r="A12" s="198"/>
      <c r="B12" s="198" t="s">
        <v>559</v>
      </c>
      <c r="C12" s="198"/>
      <c r="D12" s="198" t="s">
        <v>560</v>
      </c>
      <c r="E12" s="210">
        <v>5328</v>
      </c>
      <c r="F12" s="268">
        <v>4875</v>
      </c>
      <c r="G12" s="268">
        <v>4474</v>
      </c>
      <c r="H12" s="268">
        <v>5076</v>
      </c>
      <c r="I12" s="335">
        <v>4972</v>
      </c>
      <c r="J12" s="268">
        <v>4563</v>
      </c>
      <c r="K12" s="268">
        <v>4840</v>
      </c>
      <c r="L12" s="573">
        <v>5368</v>
      </c>
      <c r="M12" s="573">
        <v>4896</v>
      </c>
      <c r="N12" s="361">
        <v>4517</v>
      </c>
      <c r="O12" s="361">
        <v>2098</v>
      </c>
      <c r="P12" s="127"/>
    </row>
    <row r="13" spans="1:17" s="37" customFormat="1" ht="15" customHeight="1" x14ac:dyDescent="0.2">
      <c r="A13" s="198"/>
      <c r="B13" s="198" t="s">
        <v>48</v>
      </c>
      <c r="C13" s="198"/>
      <c r="D13" s="198" t="s">
        <v>519</v>
      </c>
      <c r="E13" s="210">
        <v>5235</v>
      </c>
      <c r="F13" s="268">
        <v>5176</v>
      </c>
      <c r="G13" s="268">
        <v>5355</v>
      </c>
      <c r="H13" s="268">
        <v>5527</v>
      </c>
      <c r="I13" s="335">
        <v>5904</v>
      </c>
      <c r="J13" s="268">
        <v>6594</v>
      </c>
      <c r="K13" s="268">
        <v>6996</v>
      </c>
      <c r="L13" s="573">
        <v>7250</v>
      </c>
      <c r="M13" s="573">
        <v>7072</v>
      </c>
      <c r="N13" s="361">
        <v>7326</v>
      </c>
      <c r="O13" s="361">
        <v>3596</v>
      </c>
      <c r="P13" s="127"/>
    </row>
    <row r="14" spans="1:17" s="37" customFormat="1" ht="15" customHeight="1" x14ac:dyDescent="0.2">
      <c r="A14" s="198"/>
      <c r="B14" s="91" t="s">
        <v>238</v>
      </c>
      <c r="C14" s="198"/>
      <c r="D14" s="91" t="s">
        <v>291</v>
      </c>
      <c r="E14" s="306">
        <v>829</v>
      </c>
      <c r="F14" s="581">
        <v>1042</v>
      </c>
      <c r="G14" s="581">
        <v>1121</v>
      </c>
      <c r="H14" s="581">
        <v>1271</v>
      </c>
      <c r="I14" s="582">
        <v>1432</v>
      </c>
      <c r="J14" s="581">
        <v>1706</v>
      </c>
      <c r="K14" s="581">
        <v>1892</v>
      </c>
      <c r="L14" s="577">
        <v>2246</v>
      </c>
      <c r="M14" s="577">
        <v>3396</v>
      </c>
      <c r="N14" s="396">
        <v>2117</v>
      </c>
      <c r="O14" s="361" t="s">
        <v>408</v>
      </c>
      <c r="P14" s="127"/>
    </row>
    <row r="15" spans="1:17" s="37" customFormat="1" ht="15" customHeight="1" x14ac:dyDescent="0.2">
      <c r="A15" s="211"/>
      <c r="B15" s="211" t="s">
        <v>49</v>
      </c>
      <c r="C15" s="211"/>
      <c r="D15" s="211" t="s">
        <v>308</v>
      </c>
      <c r="E15" s="212">
        <v>1747</v>
      </c>
      <c r="F15" s="583">
        <v>1702</v>
      </c>
      <c r="G15" s="583">
        <v>1638</v>
      </c>
      <c r="H15" s="583">
        <v>1858</v>
      </c>
      <c r="I15" s="584">
        <v>1776</v>
      </c>
      <c r="J15" s="583">
        <v>1928</v>
      </c>
      <c r="K15" s="583">
        <v>1996</v>
      </c>
      <c r="L15" s="574">
        <v>1205</v>
      </c>
      <c r="M15" s="574" t="s">
        <v>520</v>
      </c>
      <c r="N15" s="362" t="s">
        <v>491</v>
      </c>
      <c r="O15" s="362" t="s">
        <v>408</v>
      </c>
      <c r="P15" s="127"/>
    </row>
    <row r="16" spans="1:17" s="19" customFormat="1" ht="9.6" x14ac:dyDescent="0.2">
      <c r="A16" s="40"/>
      <c r="B16" s="52" t="s">
        <v>541</v>
      </c>
      <c r="C16" s="4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  <c r="O16" s="51"/>
    </row>
    <row r="17" spans="1:16" s="19" customFormat="1" ht="9.75" customHeight="1" x14ac:dyDescent="0.2">
      <c r="A17" s="9"/>
      <c r="B17" s="9"/>
      <c r="C17" s="21"/>
      <c r="D17" s="53"/>
      <c r="E17" s="53"/>
      <c r="F17" s="53"/>
      <c r="G17" s="67"/>
      <c r="H17" s="67"/>
      <c r="I17" s="67"/>
      <c r="J17" s="67"/>
      <c r="K17" s="67"/>
      <c r="L17" s="67"/>
      <c r="M17" s="67"/>
      <c r="N17" s="67"/>
      <c r="O17" s="67" t="s">
        <v>62</v>
      </c>
    </row>
    <row r="18" spans="1:16" s="37" customFormat="1" ht="15" customHeight="1" x14ac:dyDescent="0.2">
      <c r="A18" s="202" t="s">
        <v>359</v>
      </c>
      <c r="B18" s="202"/>
      <c r="C18" s="203"/>
      <c r="D18" s="204" t="s">
        <v>50</v>
      </c>
      <c r="E18" s="204"/>
      <c r="F18" s="204"/>
      <c r="G18" s="204"/>
      <c r="H18" s="204"/>
      <c r="I18" s="204"/>
      <c r="J18" s="204"/>
      <c r="K18" s="204"/>
      <c r="L18" s="204"/>
      <c r="M18" s="204"/>
      <c r="N18" s="205"/>
      <c r="O18" s="205"/>
    </row>
    <row r="19" spans="1:16" s="37" customFormat="1" ht="15" customHeight="1" x14ac:dyDescent="0.2">
      <c r="A19" s="198"/>
      <c r="B19" s="198" t="s">
        <v>51</v>
      </c>
      <c r="C19" s="198"/>
      <c r="D19" s="251" t="s">
        <v>302</v>
      </c>
      <c r="E19" s="210">
        <v>9664</v>
      </c>
      <c r="F19" s="268">
        <v>10043</v>
      </c>
      <c r="G19" s="268">
        <v>11172</v>
      </c>
      <c r="H19" s="326">
        <v>12634</v>
      </c>
      <c r="I19" s="337">
        <v>10131</v>
      </c>
      <c r="J19" s="337">
        <v>10953</v>
      </c>
      <c r="K19" s="337">
        <v>9299</v>
      </c>
      <c r="L19" s="575">
        <v>10267</v>
      </c>
      <c r="M19" s="575">
        <v>10631</v>
      </c>
      <c r="N19" s="363">
        <v>10936</v>
      </c>
      <c r="O19" s="600" t="s">
        <v>408</v>
      </c>
      <c r="P19" s="127"/>
    </row>
    <row r="20" spans="1:16" s="37" customFormat="1" ht="15" customHeight="1" x14ac:dyDescent="0.2">
      <c r="A20" s="198"/>
      <c r="B20" s="198" t="s">
        <v>53</v>
      </c>
      <c r="C20" s="198"/>
      <c r="D20" s="251" t="s">
        <v>304</v>
      </c>
      <c r="E20" s="210">
        <v>1214</v>
      </c>
      <c r="F20" s="268">
        <v>1660</v>
      </c>
      <c r="G20" s="268">
        <v>2873</v>
      </c>
      <c r="H20" s="268">
        <v>4882</v>
      </c>
      <c r="I20" s="335">
        <v>3536</v>
      </c>
      <c r="J20" s="335">
        <v>4373</v>
      </c>
      <c r="K20" s="335">
        <v>3115</v>
      </c>
      <c r="L20" s="576">
        <v>2610</v>
      </c>
      <c r="M20" s="576">
        <v>3225</v>
      </c>
      <c r="N20" s="364">
        <v>3611</v>
      </c>
      <c r="O20" s="602" t="s">
        <v>408</v>
      </c>
      <c r="P20" s="127"/>
    </row>
    <row r="21" spans="1:16" s="37" customFormat="1" ht="15" customHeight="1" x14ac:dyDescent="0.2">
      <c r="A21" s="198"/>
      <c r="B21" s="198" t="s">
        <v>52</v>
      </c>
      <c r="C21" s="198"/>
      <c r="D21" s="251" t="s">
        <v>303</v>
      </c>
      <c r="E21" s="210">
        <v>1347</v>
      </c>
      <c r="F21" s="268">
        <v>1774</v>
      </c>
      <c r="G21" s="268">
        <v>1579</v>
      </c>
      <c r="H21" s="268">
        <v>1342</v>
      </c>
      <c r="I21" s="335">
        <v>1056</v>
      </c>
      <c r="J21" s="335">
        <v>952</v>
      </c>
      <c r="K21" s="335">
        <v>865</v>
      </c>
      <c r="L21" s="575">
        <v>743</v>
      </c>
      <c r="M21" s="575">
        <v>796</v>
      </c>
      <c r="N21" s="363">
        <v>856</v>
      </c>
      <c r="O21" s="600" t="s">
        <v>408</v>
      </c>
      <c r="P21" s="127"/>
    </row>
    <row r="22" spans="1:16" s="37" customFormat="1" ht="15" customHeight="1" x14ac:dyDescent="0.2">
      <c r="A22" s="211"/>
      <c r="B22" s="211" t="s">
        <v>54</v>
      </c>
      <c r="C22" s="211"/>
      <c r="D22" s="252" t="s">
        <v>305</v>
      </c>
      <c r="E22" s="212">
        <v>1168</v>
      </c>
      <c r="F22" s="269">
        <v>1278</v>
      </c>
      <c r="G22" s="269">
        <v>1208</v>
      </c>
      <c r="H22" s="269">
        <v>1166</v>
      </c>
      <c r="I22" s="336">
        <v>1349</v>
      </c>
      <c r="J22" s="269">
        <v>803</v>
      </c>
      <c r="K22" s="269">
        <v>740</v>
      </c>
      <c r="L22" s="574">
        <v>948</v>
      </c>
      <c r="M22" s="574">
        <v>854</v>
      </c>
      <c r="N22" s="362">
        <v>957</v>
      </c>
      <c r="O22" s="601" t="s">
        <v>408</v>
      </c>
      <c r="P22" s="127"/>
    </row>
    <row r="23" spans="1:16" s="37" customFormat="1" ht="12.75" hidden="1" customHeight="1" x14ac:dyDescent="0.2">
      <c r="A23" s="128"/>
      <c r="B23" s="128"/>
      <c r="C23" s="128"/>
      <c r="D23" s="6"/>
      <c r="E23" s="128"/>
      <c r="F23" s="128"/>
      <c r="G23" s="19"/>
      <c r="H23" s="19"/>
      <c r="I23" s="19"/>
      <c r="J23" s="19"/>
      <c r="K23" s="19"/>
      <c r="L23" s="19"/>
      <c r="M23" s="19"/>
      <c r="N23" s="19"/>
      <c r="O23" s="19"/>
      <c r="P23" s="128"/>
    </row>
    <row r="24" spans="1:16" s="19" customFormat="1" ht="9.75" hidden="1" customHeight="1" x14ac:dyDescent="0.2">
      <c r="A24" s="9"/>
      <c r="B24" s="9" t="s">
        <v>555</v>
      </c>
      <c r="C24" s="21"/>
      <c r="D24" s="53"/>
      <c r="E24" s="53"/>
      <c r="F24" s="53"/>
      <c r="G24" s="67"/>
      <c r="H24" s="67"/>
      <c r="I24" s="67"/>
      <c r="J24" s="67"/>
      <c r="K24" s="67"/>
      <c r="L24" s="67"/>
      <c r="M24" s="67"/>
      <c r="N24" s="67"/>
      <c r="O24" s="67" t="s">
        <v>62</v>
      </c>
    </row>
    <row r="25" spans="1:16" s="37" customFormat="1" ht="15" hidden="1" customHeight="1" x14ac:dyDescent="0.2">
      <c r="A25" s="202" t="s">
        <v>358</v>
      </c>
      <c r="B25" s="202"/>
      <c r="C25" s="203"/>
      <c r="D25" s="172" t="s">
        <v>360</v>
      </c>
      <c r="E25" s="204"/>
      <c r="F25" s="204"/>
      <c r="G25" s="204"/>
      <c r="H25" s="204"/>
      <c r="I25" s="204"/>
      <c r="J25" s="204"/>
      <c r="K25" s="204"/>
      <c r="L25" s="204"/>
      <c r="M25" s="204"/>
      <c r="N25" s="205"/>
      <c r="O25" s="205"/>
    </row>
    <row r="26" spans="1:16" s="37" customFormat="1" ht="15" hidden="1" customHeight="1" x14ac:dyDescent="0.2">
      <c r="A26" s="91"/>
      <c r="B26" s="91" t="s">
        <v>365</v>
      </c>
      <c r="C26" s="91"/>
      <c r="D26" s="317" t="s">
        <v>373</v>
      </c>
      <c r="E26" s="306">
        <v>19758</v>
      </c>
      <c r="F26" s="307">
        <v>20949</v>
      </c>
      <c r="G26" s="307">
        <v>22625</v>
      </c>
      <c r="H26" s="326">
        <v>27076</v>
      </c>
      <c r="I26" s="337">
        <v>23395</v>
      </c>
      <c r="J26" s="337">
        <v>25868</v>
      </c>
      <c r="K26" s="326">
        <v>23492</v>
      </c>
      <c r="L26" s="577">
        <v>22537</v>
      </c>
      <c r="M26" s="577">
        <v>23901</v>
      </c>
      <c r="N26" s="596" t="s">
        <v>379</v>
      </c>
      <c r="O26" s="596" t="s">
        <v>408</v>
      </c>
      <c r="P26" s="127"/>
    </row>
    <row r="27" spans="1:16" s="37" customFormat="1" ht="15" hidden="1" customHeight="1" x14ac:dyDescent="0.2">
      <c r="A27" s="20"/>
      <c r="B27" s="20"/>
      <c r="C27" s="20" t="s">
        <v>361</v>
      </c>
      <c r="D27" s="318" t="s">
        <v>368</v>
      </c>
      <c r="E27" s="310">
        <v>8826</v>
      </c>
      <c r="F27" s="311">
        <v>8895</v>
      </c>
      <c r="G27" s="311">
        <v>9599</v>
      </c>
      <c r="H27" s="311">
        <f>10772</f>
        <v>10772</v>
      </c>
      <c r="I27" s="126">
        <v>11625</v>
      </c>
      <c r="J27" s="126">
        <f>12779-10</f>
        <v>12769</v>
      </c>
      <c r="K27" s="311">
        <v>13480</v>
      </c>
      <c r="L27" s="578">
        <v>13497</v>
      </c>
      <c r="M27" s="578">
        <v>13451</v>
      </c>
      <c r="N27" s="597" t="s">
        <v>379</v>
      </c>
      <c r="O27" s="597" t="s">
        <v>408</v>
      </c>
      <c r="P27" s="127"/>
    </row>
    <row r="28" spans="1:16" s="37" customFormat="1" ht="15" hidden="1" customHeight="1" x14ac:dyDescent="0.2">
      <c r="A28" s="20"/>
      <c r="B28" s="20"/>
      <c r="C28" s="20" t="s">
        <v>362</v>
      </c>
      <c r="D28" s="318" t="s">
        <v>369</v>
      </c>
      <c r="E28" s="310">
        <v>9096</v>
      </c>
      <c r="F28" s="311">
        <v>10703</v>
      </c>
      <c r="G28" s="311">
        <v>11672</v>
      </c>
      <c r="H28" s="311">
        <f>15364-119</f>
        <v>15245</v>
      </c>
      <c r="I28" s="126">
        <f>10931-62</f>
        <v>10869</v>
      </c>
      <c r="J28" s="126">
        <f>12282-94</f>
        <v>12188</v>
      </c>
      <c r="K28" s="311">
        <v>9024</v>
      </c>
      <c r="L28" s="578">
        <v>8152</v>
      </c>
      <c r="M28" s="578">
        <v>9800</v>
      </c>
      <c r="N28" s="597" t="s">
        <v>379</v>
      </c>
      <c r="O28" s="597" t="s">
        <v>408</v>
      </c>
      <c r="P28" s="127"/>
    </row>
    <row r="29" spans="1:16" s="37" customFormat="1" ht="15" hidden="1" customHeight="1" x14ac:dyDescent="0.2">
      <c r="A29" s="30"/>
      <c r="B29" s="30"/>
      <c r="C29" s="30" t="s">
        <v>364</v>
      </c>
      <c r="D29" s="319" t="s">
        <v>374</v>
      </c>
      <c r="E29" s="308">
        <v>1836</v>
      </c>
      <c r="F29" s="309">
        <v>1350</v>
      </c>
      <c r="G29" s="309">
        <v>1353</v>
      </c>
      <c r="H29" s="309">
        <f>1183-176+53</f>
        <v>1060</v>
      </c>
      <c r="I29" s="338">
        <f>1040-204+64</f>
        <v>900</v>
      </c>
      <c r="J29" s="338">
        <f>1054-190+46</f>
        <v>910</v>
      </c>
      <c r="K29" s="309">
        <v>987</v>
      </c>
      <c r="L29" s="579">
        <v>887</v>
      </c>
      <c r="M29" s="579">
        <v>649</v>
      </c>
      <c r="N29" s="598" t="s">
        <v>379</v>
      </c>
      <c r="O29" s="602" t="s">
        <v>408</v>
      </c>
      <c r="P29" s="127"/>
    </row>
    <row r="30" spans="1:16" s="37" customFormat="1" ht="15" hidden="1" customHeight="1" x14ac:dyDescent="0.2">
      <c r="A30" s="91"/>
      <c r="B30" s="91" t="s">
        <v>366</v>
      </c>
      <c r="C30" s="91"/>
      <c r="D30" s="317" t="s">
        <v>370</v>
      </c>
      <c r="E30" s="306">
        <v>5237</v>
      </c>
      <c r="F30" s="307">
        <v>5177</v>
      </c>
      <c r="G30" s="307">
        <v>5359</v>
      </c>
      <c r="H30" s="307">
        <v>5528</v>
      </c>
      <c r="I30" s="339">
        <v>5895</v>
      </c>
      <c r="J30" s="339">
        <v>6631</v>
      </c>
      <c r="K30" s="307">
        <v>6992</v>
      </c>
      <c r="L30" s="578">
        <v>7254</v>
      </c>
      <c r="M30" s="578">
        <v>7122</v>
      </c>
      <c r="N30" s="597" t="s">
        <v>379</v>
      </c>
      <c r="O30" s="596" t="s">
        <v>408</v>
      </c>
      <c r="P30" s="127"/>
    </row>
    <row r="31" spans="1:16" s="37" customFormat="1" ht="15" hidden="1" customHeight="1" x14ac:dyDescent="0.2">
      <c r="A31" s="20"/>
      <c r="B31" s="20"/>
      <c r="C31" s="20" t="s">
        <v>363</v>
      </c>
      <c r="D31" s="318" t="s">
        <v>371</v>
      </c>
      <c r="E31" s="310">
        <v>4527</v>
      </c>
      <c r="F31" s="311">
        <v>4508</v>
      </c>
      <c r="G31" s="311">
        <v>4922</v>
      </c>
      <c r="H31" s="311">
        <f>5285-53</f>
        <v>5232</v>
      </c>
      <c r="I31" s="126">
        <f>5691-64</f>
        <v>5627</v>
      </c>
      <c r="J31" s="126">
        <v>6337</v>
      </c>
      <c r="K31" s="311">
        <v>6766</v>
      </c>
      <c r="L31" s="578">
        <v>7187</v>
      </c>
      <c r="M31" s="578">
        <v>7081</v>
      </c>
      <c r="N31" s="597" t="s">
        <v>379</v>
      </c>
      <c r="O31" s="597" t="s">
        <v>408</v>
      </c>
      <c r="P31" s="127"/>
    </row>
    <row r="32" spans="1:16" s="37" customFormat="1" ht="15" hidden="1" customHeight="1" x14ac:dyDescent="0.2">
      <c r="A32" s="312"/>
      <c r="B32" s="312"/>
      <c r="C32" s="312" t="s">
        <v>367</v>
      </c>
      <c r="D32" s="320" t="s">
        <v>372</v>
      </c>
      <c r="E32" s="313">
        <v>709</v>
      </c>
      <c r="F32" s="314">
        <v>668</v>
      </c>
      <c r="G32" s="314">
        <v>436</v>
      </c>
      <c r="H32" s="314">
        <v>296</v>
      </c>
      <c r="I32" s="340">
        <v>267</v>
      </c>
      <c r="J32" s="340">
        <v>294</v>
      </c>
      <c r="K32" s="314">
        <v>225</v>
      </c>
      <c r="L32" s="580">
        <v>67</v>
      </c>
      <c r="M32" s="580">
        <v>41</v>
      </c>
      <c r="N32" s="599" t="s">
        <v>379</v>
      </c>
      <c r="O32" s="599" t="s">
        <v>408</v>
      </c>
      <c r="P32" s="127"/>
    </row>
    <row r="33" spans="1:19" s="37" customFormat="1" ht="12.75" hidden="1" customHeight="1" x14ac:dyDescent="0.2">
      <c r="A33" s="128"/>
      <c r="B33" s="52" t="s">
        <v>438</v>
      </c>
      <c r="C33" s="128"/>
      <c r="D33" s="6"/>
      <c r="E33" s="128"/>
      <c r="F33" s="128"/>
      <c r="G33" s="128"/>
      <c r="H33" s="128"/>
      <c r="I33" s="19"/>
      <c r="J33" s="19"/>
      <c r="K33" s="19"/>
      <c r="L33" s="19"/>
      <c r="M33" s="19"/>
      <c r="N33" s="19"/>
      <c r="O33" s="19"/>
      <c r="P33" s="128"/>
    </row>
    <row r="34" spans="1:19" s="37" customFormat="1" ht="12.75" hidden="1" customHeight="1" x14ac:dyDescent="0.2">
      <c r="A34" s="19"/>
      <c r="B34" s="19"/>
      <c r="C34" s="19"/>
      <c r="D34" s="4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9" s="37" customFormat="1" ht="12.75" hidden="1" customHeight="1" x14ac:dyDescent="0.2">
      <c r="A35" s="19"/>
      <c r="B35" s="19"/>
      <c r="C35" s="19"/>
      <c r="D35" s="4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9" s="37" customFormat="1" ht="12.75" hidden="1" customHeight="1" x14ac:dyDescent="0.2">
      <c r="A36" s="19"/>
      <c r="B36" s="19"/>
      <c r="C36" s="19"/>
      <c r="D36" s="4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9" s="37" customFormat="1" ht="12.75" customHeight="1" x14ac:dyDescent="0.2">
      <c r="A37" s="19"/>
      <c r="B37" s="19"/>
      <c r="C37" s="19"/>
      <c r="D37" s="4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9" s="37" customFormat="1" ht="12.75" customHeight="1" x14ac:dyDescent="0.2">
      <c r="A38" s="19"/>
      <c r="B38" s="19"/>
      <c r="C38" s="19"/>
      <c r="D38" s="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9" s="37" customFormat="1" ht="12.75" customHeight="1" x14ac:dyDescent="0.2">
      <c r="A39" s="19"/>
      <c r="B39" s="19"/>
      <c r="C39" s="19"/>
      <c r="D39" s="4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9" s="39" customFormat="1" ht="12.75" customHeight="1" x14ac:dyDescent="0.2">
      <c r="A40" s="32"/>
      <c r="B40" s="32"/>
      <c r="C40" s="32"/>
      <c r="D40" s="8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9" s="39" customFormat="1" ht="12.75" customHeight="1" x14ac:dyDescent="0.2">
      <c r="A41" s="32"/>
      <c r="B41" s="32"/>
      <c r="C41" s="32"/>
      <c r="D41" s="8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9" s="39" customFormat="1" ht="12.75" customHeight="1" x14ac:dyDescent="0.2">
      <c r="A42" s="32"/>
      <c r="B42" s="32"/>
      <c r="C42" s="32"/>
      <c r="D42" s="8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9" s="39" customFormat="1" ht="12.75" customHeight="1" x14ac:dyDescent="0.2">
      <c r="A43" s="32"/>
      <c r="B43" s="32"/>
      <c r="C43" s="32"/>
      <c r="D43" s="8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S43" s="66"/>
    </row>
    <row r="44" spans="1:19" s="39" customFormat="1" ht="10.8" x14ac:dyDescent="0.2">
      <c r="A44" s="32"/>
      <c r="B44" s="32"/>
      <c r="C44" s="32"/>
      <c r="D44" s="8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6" spans="1:19" x14ac:dyDescent="0.2">
      <c r="D46" s="33"/>
    </row>
    <row r="47" spans="1:19" x14ac:dyDescent="0.2">
      <c r="D47" s="33"/>
    </row>
    <row r="48" spans="1:19" x14ac:dyDescent="0.2">
      <c r="D48" s="33"/>
    </row>
    <row r="49" spans="4:4" x14ac:dyDescent="0.2">
      <c r="D49" s="33"/>
    </row>
    <row r="50" spans="4:4" x14ac:dyDescent="0.2">
      <c r="D50" s="33"/>
    </row>
  </sheetData>
  <phoneticPr fontId="2"/>
  <pageMargins left="0.31496062992125984" right="0.11811023622047245" top="0.98425196850393704" bottom="0.51181102362204722" header="0.51181102362204722" footer="0.51181102362204722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63"/>
  <sheetViews>
    <sheetView showGridLines="0" zoomScaleNormal="100" zoomScaleSheetLayoutView="100" workbookViewId="0">
      <pane xSplit="3" topLeftCell="D1" activePane="topRight" state="frozen"/>
      <selection pane="topRight" activeCell="L52" sqref="L52"/>
    </sheetView>
  </sheetViews>
  <sheetFormatPr defaultColWidth="9" defaultRowHeight="13.2" x14ac:dyDescent="0.2"/>
  <cols>
    <col min="1" max="1" width="1" style="33" customWidth="1"/>
    <col min="2" max="3" width="33" style="33" customWidth="1"/>
    <col min="4" max="13" width="10.6640625" style="33" customWidth="1"/>
    <col min="14" max="14" width="3.77734375" style="33" customWidth="1"/>
    <col min="15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284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2">
      <c r="A3" s="44"/>
      <c r="B3" s="14" t="s">
        <v>300</v>
      </c>
      <c r="C3" s="41"/>
      <c r="D3" s="387" t="s">
        <v>503</v>
      </c>
      <c r="E3" s="41"/>
      <c r="F3" s="41"/>
      <c r="G3" s="41"/>
      <c r="H3" s="41"/>
      <c r="I3" s="41"/>
      <c r="J3" s="41"/>
      <c r="K3" s="41"/>
      <c r="L3" s="41"/>
      <c r="M3" s="379"/>
      <c r="N3" s="16"/>
    </row>
    <row r="4" spans="1:14" s="37" customFormat="1" ht="9.6" x14ac:dyDescent="0.2">
      <c r="A4" s="36"/>
      <c r="B4" s="36"/>
      <c r="C4" s="36"/>
      <c r="D4" s="36"/>
      <c r="E4" s="36"/>
      <c r="F4" s="36"/>
      <c r="G4" s="36"/>
      <c r="H4" s="119"/>
      <c r="I4" s="67"/>
      <c r="J4" s="67"/>
      <c r="K4" s="67"/>
      <c r="L4" s="67"/>
      <c r="M4" s="67" t="s">
        <v>62</v>
      </c>
    </row>
    <row r="5" spans="1:14" s="37" customFormat="1" ht="9.6" x14ac:dyDescent="0.2">
      <c r="A5" s="46"/>
      <c r="B5" s="46"/>
      <c r="C5" s="46"/>
      <c r="D5" s="138">
        <v>2009</v>
      </c>
      <c r="E5" s="138">
        <v>2010</v>
      </c>
      <c r="F5" s="138">
        <v>2011</v>
      </c>
      <c r="G5" s="138">
        <v>2012</v>
      </c>
      <c r="H5" s="138">
        <v>2013</v>
      </c>
      <c r="I5" s="138">
        <v>2014</v>
      </c>
      <c r="J5" s="138">
        <v>2015</v>
      </c>
      <c r="K5" s="138">
        <v>2016</v>
      </c>
      <c r="L5" s="603">
        <v>2017</v>
      </c>
      <c r="M5" s="604">
        <v>2018</v>
      </c>
    </row>
    <row r="6" spans="1:14" s="37" customFormat="1" ht="15" customHeight="1" x14ac:dyDescent="0.2">
      <c r="A6" s="629" t="s">
        <v>181</v>
      </c>
      <c r="B6" s="629"/>
      <c r="C6" s="532" t="s">
        <v>110</v>
      </c>
      <c r="D6" s="533"/>
      <c r="E6" s="533"/>
      <c r="F6" s="533"/>
      <c r="G6" s="533"/>
      <c r="H6" s="533"/>
      <c r="I6" s="533"/>
      <c r="J6" s="533"/>
      <c r="K6" s="533"/>
      <c r="L6" s="533"/>
      <c r="M6" s="534"/>
    </row>
    <row r="7" spans="1:14" s="37" customFormat="1" ht="15" customHeight="1" x14ac:dyDescent="0.2">
      <c r="A7" s="49"/>
      <c r="B7" s="397" t="s">
        <v>439</v>
      </c>
      <c r="C7" s="397" t="s">
        <v>228</v>
      </c>
      <c r="D7" s="108">
        <v>2449</v>
      </c>
      <c r="E7" s="108">
        <v>1729</v>
      </c>
      <c r="F7" s="108">
        <v>2577</v>
      </c>
      <c r="G7" s="108">
        <v>3186</v>
      </c>
      <c r="H7" s="108">
        <v>2746</v>
      </c>
      <c r="I7" s="108">
        <v>3258</v>
      </c>
      <c r="J7" s="108">
        <v>-5115</v>
      </c>
      <c r="K7" s="108">
        <v>-5395</v>
      </c>
      <c r="L7" s="108">
        <v>2691</v>
      </c>
      <c r="M7" s="109">
        <v>5717</v>
      </c>
    </row>
    <row r="8" spans="1:14" s="37" customFormat="1" ht="15" customHeight="1" x14ac:dyDescent="0.2">
      <c r="A8" s="49"/>
      <c r="B8" s="397" t="s">
        <v>173</v>
      </c>
      <c r="C8" s="397" t="s">
        <v>231</v>
      </c>
      <c r="D8" s="108">
        <v>780</v>
      </c>
      <c r="E8" s="108">
        <v>894</v>
      </c>
      <c r="F8" s="108">
        <v>1316</v>
      </c>
      <c r="G8" s="108">
        <v>1801</v>
      </c>
      <c r="H8" s="108">
        <v>2160</v>
      </c>
      <c r="I8" s="108">
        <v>2351</v>
      </c>
      <c r="J8" s="108">
        <v>2738</v>
      </c>
      <c r="K8" s="108">
        <v>2899</v>
      </c>
      <c r="L8" s="108">
        <v>2739</v>
      </c>
      <c r="M8" s="109">
        <v>2099</v>
      </c>
    </row>
    <row r="9" spans="1:14" s="37" customFormat="1" ht="15" customHeight="1" x14ac:dyDescent="0.2">
      <c r="A9" s="49"/>
      <c r="B9" s="397" t="s">
        <v>387</v>
      </c>
      <c r="C9" s="398" t="s">
        <v>444</v>
      </c>
      <c r="D9" s="242" t="s">
        <v>306</v>
      </c>
      <c r="E9" s="242" t="s">
        <v>306</v>
      </c>
      <c r="F9" s="242" t="s">
        <v>306</v>
      </c>
      <c r="G9" s="242" t="s">
        <v>306</v>
      </c>
      <c r="H9" s="242" t="s">
        <v>306</v>
      </c>
      <c r="I9" s="108">
        <v>85</v>
      </c>
      <c r="J9" s="108">
        <v>86</v>
      </c>
      <c r="K9" s="108">
        <v>87</v>
      </c>
      <c r="L9" s="108">
        <v>87</v>
      </c>
      <c r="M9" s="109">
        <v>87</v>
      </c>
    </row>
    <row r="10" spans="1:14" s="37" customFormat="1" ht="15" customHeight="1" x14ac:dyDescent="0.2">
      <c r="A10" s="49"/>
      <c r="B10" s="397" t="s">
        <v>8</v>
      </c>
      <c r="C10" s="398" t="s">
        <v>11</v>
      </c>
      <c r="D10" s="108">
        <v>24</v>
      </c>
      <c r="E10" s="108">
        <v>24</v>
      </c>
      <c r="F10" s="108">
        <v>325</v>
      </c>
      <c r="G10" s="108">
        <v>146</v>
      </c>
      <c r="H10" s="237" t="s">
        <v>306</v>
      </c>
      <c r="I10" s="237">
        <v>85</v>
      </c>
      <c r="J10" s="237">
        <v>1034</v>
      </c>
      <c r="K10" s="237">
        <v>1254</v>
      </c>
      <c r="L10" s="237">
        <v>336</v>
      </c>
      <c r="M10" s="242" t="s">
        <v>518</v>
      </c>
    </row>
    <row r="11" spans="1:14" s="37" customFormat="1" ht="15" customHeight="1" x14ac:dyDescent="0.2">
      <c r="A11" s="49"/>
      <c r="B11" s="57" t="s">
        <v>542</v>
      </c>
      <c r="C11" s="57" t="s">
        <v>543</v>
      </c>
      <c r="D11" s="242" t="s">
        <v>306</v>
      </c>
      <c r="E11" s="242" t="s">
        <v>306</v>
      </c>
      <c r="F11" s="242" t="s">
        <v>306</v>
      </c>
      <c r="G11" s="242" t="s">
        <v>306</v>
      </c>
      <c r="H11" s="242" t="s">
        <v>306</v>
      </c>
      <c r="I11" s="242" t="s">
        <v>306</v>
      </c>
      <c r="J11" s="242" t="s">
        <v>306</v>
      </c>
      <c r="K11" s="242" t="s">
        <v>306</v>
      </c>
      <c r="L11" s="242" t="s">
        <v>306</v>
      </c>
      <c r="M11" s="242">
        <v>264</v>
      </c>
    </row>
    <row r="12" spans="1:14" s="37" customFormat="1" ht="15" customHeight="1" x14ac:dyDescent="0.2">
      <c r="A12" s="49"/>
      <c r="B12" s="397" t="s">
        <v>440</v>
      </c>
      <c r="C12" s="398" t="s">
        <v>445</v>
      </c>
      <c r="D12" s="242" t="s">
        <v>306</v>
      </c>
      <c r="E12" s="242" t="s">
        <v>306</v>
      </c>
      <c r="F12" s="242" t="s">
        <v>306</v>
      </c>
      <c r="G12" s="242" t="s">
        <v>306</v>
      </c>
      <c r="H12" s="242" t="s">
        <v>306</v>
      </c>
      <c r="I12" s="242" t="s">
        <v>306</v>
      </c>
      <c r="J12" s="242" t="s">
        <v>306</v>
      </c>
      <c r="K12" s="237">
        <v>19</v>
      </c>
      <c r="L12" s="237" t="s">
        <v>306</v>
      </c>
      <c r="M12" s="242">
        <v>-1674</v>
      </c>
    </row>
    <row r="13" spans="1:14" s="37" customFormat="1" ht="15" customHeight="1" x14ac:dyDescent="0.2">
      <c r="A13" s="49"/>
      <c r="B13" s="397" t="s">
        <v>9</v>
      </c>
      <c r="C13" s="398" t="s">
        <v>446</v>
      </c>
      <c r="D13" s="108">
        <v>4</v>
      </c>
      <c r="E13" s="108">
        <v>21</v>
      </c>
      <c r="F13" s="108">
        <v>-21</v>
      </c>
      <c r="G13" s="108">
        <v>0</v>
      </c>
      <c r="H13" s="108" t="s">
        <v>307</v>
      </c>
      <c r="I13" s="108" t="s">
        <v>307</v>
      </c>
      <c r="J13" s="108">
        <v>0</v>
      </c>
      <c r="K13" s="108">
        <v>8</v>
      </c>
      <c r="L13" s="108">
        <v>29</v>
      </c>
      <c r="M13" s="109">
        <v>19</v>
      </c>
    </row>
    <row r="14" spans="1:14" s="37" customFormat="1" ht="15" customHeight="1" x14ac:dyDescent="0.2">
      <c r="A14" s="49"/>
      <c r="B14" s="397" t="s">
        <v>10</v>
      </c>
      <c r="C14" s="398" t="s">
        <v>447</v>
      </c>
      <c r="D14" s="108">
        <v>254</v>
      </c>
      <c r="E14" s="108">
        <v>-51</v>
      </c>
      <c r="F14" s="108">
        <v>232</v>
      </c>
      <c r="G14" s="108">
        <v>-217</v>
      </c>
      <c r="H14" s="108">
        <v>-51</v>
      </c>
      <c r="I14" s="108">
        <v>243</v>
      </c>
      <c r="J14" s="108">
        <v>-429</v>
      </c>
      <c r="K14" s="108">
        <v>301</v>
      </c>
      <c r="L14" s="108">
        <v>108</v>
      </c>
      <c r="M14" s="109">
        <v>45</v>
      </c>
    </row>
    <row r="15" spans="1:14" s="37" customFormat="1" ht="15" customHeight="1" x14ac:dyDescent="0.2">
      <c r="A15" s="49"/>
      <c r="B15" s="397" t="s">
        <v>404</v>
      </c>
      <c r="C15" s="398" t="s">
        <v>448</v>
      </c>
      <c r="D15" s="108" t="s">
        <v>306</v>
      </c>
      <c r="E15" s="108" t="s">
        <v>306</v>
      </c>
      <c r="F15" s="108" t="s">
        <v>306</v>
      </c>
      <c r="G15" s="108" t="s">
        <v>306</v>
      </c>
      <c r="H15" s="108" t="s">
        <v>306</v>
      </c>
      <c r="I15" s="108" t="s">
        <v>306</v>
      </c>
      <c r="J15" s="108">
        <v>2</v>
      </c>
      <c r="K15" s="108">
        <v>-2</v>
      </c>
      <c r="L15" s="108">
        <v>15</v>
      </c>
      <c r="M15" s="109">
        <v>20</v>
      </c>
    </row>
    <row r="16" spans="1:14" s="37" customFormat="1" ht="15" customHeight="1" x14ac:dyDescent="0.2">
      <c r="A16" s="49"/>
      <c r="B16" s="397" t="s">
        <v>441</v>
      </c>
      <c r="C16" s="398" t="s">
        <v>449</v>
      </c>
      <c r="D16" s="108" t="s">
        <v>306</v>
      </c>
      <c r="E16" s="108" t="s">
        <v>306</v>
      </c>
      <c r="F16" s="108" t="s">
        <v>306</v>
      </c>
      <c r="G16" s="108" t="s">
        <v>306</v>
      </c>
      <c r="H16" s="108" t="s">
        <v>306</v>
      </c>
      <c r="I16" s="108" t="s">
        <v>306</v>
      </c>
      <c r="J16" s="108" t="s">
        <v>306</v>
      </c>
      <c r="K16" s="108">
        <v>503</v>
      </c>
      <c r="L16" s="108">
        <v>419</v>
      </c>
      <c r="M16" s="109">
        <v>-923</v>
      </c>
    </row>
    <row r="17" spans="1:14" s="37" customFormat="1" ht="15" customHeight="1" x14ac:dyDescent="0.2">
      <c r="A17" s="49"/>
      <c r="B17" s="397" t="s">
        <v>399</v>
      </c>
      <c r="C17" s="398" t="s">
        <v>450</v>
      </c>
      <c r="D17" s="108" t="s">
        <v>306</v>
      </c>
      <c r="E17" s="108" t="s">
        <v>306</v>
      </c>
      <c r="F17" s="108" t="s">
        <v>306</v>
      </c>
      <c r="G17" s="108" t="s">
        <v>306</v>
      </c>
      <c r="H17" s="108" t="s">
        <v>306</v>
      </c>
      <c r="I17" s="108" t="s">
        <v>306</v>
      </c>
      <c r="J17" s="108">
        <v>5876</v>
      </c>
      <c r="K17" s="108">
        <v>-4698</v>
      </c>
      <c r="L17" s="108">
        <v>-1177</v>
      </c>
      <c r="M17" s="109" t="s">
        <v>518</v>
      </c>
    </row>
    <row r="18" spans="1:14" s="37" customFormat="1" ht="15" customHeight="1" x14ac:dyDescent="0.2">
      <c r="A18" s="49"/>
      <c r="B18" s="397" t="s">
        <v>442</v>
      </c>
      <c r="C18" s="398" t="s">
        <v>451</v>
      </c>
      <c r="D18" s="108" t="s">
        <v>306</v>
      </c>
      <c r="E18" s="108" t="s">
        <v>306</v>
      </c>
      <c r="F18" s="108" t="s">
        <v>306</v>
      </c>
      <c r="G18" s="108" t="s">
        <v>306</v>
      </c>
      <c r="H18" s="108" t="s">
        <v>306</v>
      </c>
      <c r="I18" s="108" t="s">
        <v>306</v>
      </c>
      <c r="J18" s="108" t="s">
        <v>306</v>
      </c>
      <c r="K18" s="108">
        <v>6646</v>
      </c>
      <c r="L18" s="108" t="s">
        <v>306</v>
      </c>
      <c r="M18" s="109" t="s">
        <v>518</v>
      </c>
    </row>
    <row r="19" spans="1:14" s="37" customFormat="1" ht="15" customHeight="1" x14ac:dyDescent="0.2">
      <c r="A19" s="49"/>
      <c r="B19" s="397" t="s">
        <v>443</v>
      </c>
      <c r="C19" s="398" t="s">
        <v>452</v>
      </c>
      <c r="D19" s="108" t="s">
        <v>306</v>
      </c>
      <c r="E19" s="108" t="s">
        <v>306</v>
      </c>
      <c r="F19" s="108" t="s">
        <v>306</v>
      </c>
      <c r="G19" s="108" t="s">
        <v>306</v>
      </c>
      <c r="H19" s="108" t="s">
        <v>306</v>
      </c>
      <c r="I19" s="108" t="s">
        <v>306</v>
      </c>
      <c r="J19" s="108" t="s">
        <v>306</v>
      </c>
      <c r="K19" s="108">
        <v>392</v>
      </c>
      <c r="L19" s="108" t="s">
        <v>306</v>
      </c>
      <c r="M19" s="109" t="s">
        <v>518</v>
      </c>
    </row>
    <row r="20" spans="1:14" s="19" customFormat="1" ht="15" customHeight="1" x14ac:dyDescent="0.2">
      <c r="A20" s="57"/>
      <c r="B20" s="401" t="s">
        <v>12</v>
      </c>
      <c r="C20" s="401" t="s">
        <v>111</v>
      </c>
      <c r="D20" s="110">
        <v>-63</v>
      </c>
      <c r="E20" s="110">
        <v>-258</v>
      </c>
      <c r="F20" s="110">
        <v>-204</v>
      </c>
      <c r="G20" s="110">
        <v>-223</v>
      </c>
      <c r="H20" s="110">
        <v>-169</v>
      </c>
      <c r="I20" s="110">
        <v>-849</v>
      </c>
      <c r="J20" s="110" t="s">
        <v>306</v>
      </c>
      <c r="K20" s="110" t="s">
        <v>306</v>
      </c>
      <c r="L20" s="110" t="s">
        <v>306</v>
      </c>
      <c r="M20" s="111" t="s">
        <v>306</v>
      </c>
    </row>
    <row r="21" spans="1:14" s="19" customFormat="1" ht="15" customHeight="1" x14ac:dyDescent="0.2">
      <c r="A21" s="57"/>
      <c r="B21" s="401" t="s">
        <v>453</v>
      </c>
      <c r="C21" s="401" t="s">
        <v>454</v>
      </c>
      <c r="D21" s="110">
        <v>-155</v>
      </c>
      <c r="E21" s="110" t="s">
        <v>306</v>
      </c>
      <c r="F21" s="110" t="s">
        <v>306</v>
      </c>
      <c r="G21" s="110" t="s">
        <v>306</v>
      </c>
      <c r="H21" s="110" t="s">
        <v>306</v>
      </c>
      <c r="I21" s="110" t="s">
        <v>306</v>
      </c>
      <c r="J21" s="110" t="s">
        <v>306</v>
      </c>
      <c r="K21" s="110" t="s">
        <v>306</v>
      </c>
      <c r="L21" s="110" t="s">
        <v>306</v>
      </c>
      <c r="M21" s="111" t="s">
        <v>306</v>
      </c>
    </row>
    <row r="22" spans="1:14" s="19" customFormat="1" ht="15" customHeight="1" x14ac:dyDescent="0.2">
      <c r="A22" s="57"/>
      <c r="B22" s="401" t="s">
        <v>388</v>
      </c>
      <c r="C22" s="401" t="s">
        <v>455</v>
      </c>
      <c r="D22" s="111" t="s">
        <v>306</v>
      </c>
      <c r="E22" s="111" t="s">
        <v>306</v>
      </c>
      <c r="F22" s="111" t="s">
        <v>306</v>
      </c>
      <c r="G22" s="111" t="s">
        <v>306</v>
      </c>
      <c r="H22" s="111" t="s">
        <v>306</v>
      </c>
      <c r="I22" s="110">
        <v>644</v>
      </c>
      <c r="J22" s="110">
        <v>-113</v>
      </c>
      <c r="K22" s="110">
        <v>-88</v>
      </c>
      <c r="L22" s="237">
        <v>-15</v>
      </c>
      <c r="M22" s="242">
        <v>-51</v>
      </c>
    </row>
    <row r="23" spans="1:14" s="19" customFormat="1" ht="15" customHeight="1" x14ac:dyDescent="0.2">
      <c r="A23" s="57"/>
      <c r="B23" s="401" t="s">
        <v>320</v>
      </c>
      <c r="C23" s="401" t="s">
        <v>456</v>
      </c>
      <c r="D23" s="111" t="s">
        <v>306</v>
      </c>
      <c r="E23" s="110">
        <v>546</v>
      </c>
      <c r="F23" s="110">
        <v>-217</v>
      </c>
      <c r="G23" s="110">
        <v>-39</v>
      </c>
      <c r="H23" s="110">
        <v>-289</v>
      </c>
      <c r="I23" s="110" t="s">
        <v>306</v>
      </c>
      <c r="J23" s="110" t="s">
        <v>306</v>
      </c>
      <c r="K23" s="110" t="s">
        <v>306</v>
      </c>
      <c r="L23" s="110" t="s">
        <v>306</v>
      </c>
      <c r="M23" s="111" t="s">
        <v>306</v>
      </c>
    </row>
    <row r="24" spans="1:14" s="37" customFormat="1" ht="15" customHeight="1" x14ac:dyDescent="0.2">
      <c r="A24" s="49"/>
      <c r="B24" s="401" t="s">
        <v>457</v>
      </c>
      <c r="C24" s="398" t="s">
        <v>458</v>
      </c>
      <c r="D24" s="237">
        <v>-61</v>
      </c>
      <c r="E24" s="237">
        <v>-45</v>
      </c>
      <c r="F24" s="237">
        <v>-31</v>
      </c>
      <c r="G24" s="237">
        <v>-30</v>
      </c>
      <c r="H24" s="237">
        <v>-28</v>
      </c>
      <c r="I24" s="237">
        <v>-18</v>
      </c>
      <c r="J24" s="237">
        <v>-17</v>
      </c>
      <c r="K24" s="237">
        <v>-11</v>
      </c>
      <c r="L24" s="237">
        <v>-2</v>
      </c>
      <c r="M24" s="242">
        <v>-5</v>
      </c>
    </row>
    <row r="25" spans="1:14" s="37" customFormat="1" ht="15" customHeight="1" x14ac:dyDescent="0.2">
      <c r="A25" s="49"/>
      <c r="B25" s="401" t="s">
        <v>324</v>
      </c>
      <c r="C25" s="398" t="s">
        <v>459</v>
      </c>
      <c r="D25" s="237" t="s">
        <v>306</v>
      </c>
      <c r="E25" s="237" t="s">
        <v>306</v>
      </c>
      <c r="F25" s="237">
        <v>16</v>
      </c>
      <c r="G25" s="237">
        <v>30</v>
      </c>
      <c r="H25" s="237">
        <v>28</v>
      </c>
      <c r="I25" s="237">
        <v>21</v>
      </c>
      <c r="J25" s="237">
        <v>14</v>
      </c>
      <c r="K25" s="237">
        <v>13</v>
      </c>
      <c r="L25" s="237">
        <v>53</v>
      </c>
      <c r="M25" s="242">
        <v>48</v>
      </c>
    </row>
    <row r="26" spans="1:14" s="37" customFormat="1" ht="15" customHeight="1" x14ac:dyDescent="0.2">
      <c r="A26" s="49"/>
      <c r="B26" s="401" t="s">
        <v>321</v>
      </c>
      <c r="C26" s="398" t="s">
        <v>460</v>
      </c>
      <c r="D26" s="237">
        <v>-1</v>
      </c>
      <c r="E26" s="237">
        <v>0</v>
      </c>
      <c r="F26" s="237">
        <v>1</v>
      </c>
      <c r="G26" s="237">
        <v>1</v>
      </c>
      <c r="H26" s="237">
        <v>9</v>
      </c>
      <c r="I26" s="237">
        <v>4</v>
      </c>
      <c r="J26" s="237">
        <v>2</v>
      </c>
      <c r="K26" s="237">
        <v>-0.8</v>
      </c>
      <c r="L26" s="237">
        <v>4</v>
      </c>
      <c r="M26" s="242">
        <v>1</v>
      </c>
    </row>
    <row r="27" spans="1:14" s="37" customFormat="1" ht="15" hidden="1" customHeight="1" x14ac:dyDescent="0.2">
      <c r="A27" s="399"/>
      <c r="B27" s="400" t="s">
        <v>199</v>
      </c>
      <c r="C27" s="400" t="s">
        <v>232</v>
      </c>
      <c r="D27" s="402" t="s">
        <v>306</v>
      </c>
      <c r="E27" s="402" t="s">
        <v>306</v>
      </c>
      <c r="F27" s="402" t="s">
        <v>306</v>
      </c>
      <c r="G27" s="402" t="s">
        <v>306</v>
      </c>
      <c r="H27" s="402" t="s">
        <v>306</v>
      </c>
      <c r="I27" s="402" t="s">
        <v>306</v>
      </c>
      <c r="J27" s="402" t="s">
        <v>306</v>
      </c>
      <c r="K27" s="402" t="s">
        <v>306</v>
      </c>
      <c r="L27" s="402" t="s">
        <v>306</v>
      </c>
      <c r="M27" s="403" t="s">
        <v>306</v>
      </c>
      <c r="N27" s="404" t="s">
        <v>472</v>
      </c>
    </row>
    <row r="28" spans="1:14" s="37" customFormat="1" ht="15" customHeight="1" x14ac:dyDescent="0.2">
      <c r="A28" s="57"/>
      <c r="B28" s="401" t="s">
        <v>13</v>
      </c>
      <c r="C28" s="398" t="s">
        <v>461</v>
      </c>
      <c r="D28" s="237">
        <v>9</v>
      </c>
      <c r="E28" s="237">
        <v>9</v>
      </c>
      <c r="F28" s="237">
        <v>6</v>
      </c>
      <c r="G28" s="237">
        <v>35</v>
      </c>
      <c r="H28" s="237">
        <v>11</v>
      </c>
      <c r="I28" s="237">
        <v>5</v>
      </c>
      <c r="J28" s="237">
        <v>5</v>
      </c>
      <c r="K28" s="237">
        <v>7</v>
      </c>
      <c r="L28" s="237">
        <v>4</v>
      </c>
      <c r="M28" s="242">
        <v>34</v>
      </c>
      <c r="N28" s="404"/>
    </row>
    <row r="29" spans="1:14" s="37" customFormat="1" ht="15" hidden="1" customHeight="1" x14ac:dyDescent="0.2">
      <c r="A29" s="399"/>
      <c r="B29" s="399" t="s">
        <v>14</v>
      </c>
      <c r="C29" s="399" t="s">
        <v>462</v>
      </c>
      <c r="D29" s="402" t="s">
        <v>306</v>
      </c>
      <c r="E29" s="402" t="s">
        <v>306</v>
      </c>
      <c r="F29" s="402" t="s">
        <v>306</v>
      </c>
      <c r="G29" s="402" t="s">
        <v>306</v>
      </c>
      <c r="H29" s="402" t="s">
        <v>306</v>
      </c>
      <c r="I29" s="402" t="s">
        <v>306</v>
      </c>
      <c r="J29" s="402" t="s">
        <v>306</v>
      </c>
      <c r="K29" s="402" t="s">
        <v>306</v>
      </c>
      <c r="L29" s="402" t="s">
        <v>306</v>
      </c>
      <c r="M29" s="403" t="s">
        <v>306</v>
      </c>
      <c r="N29" s="404" t="s">
        <v>472</v>
      </c>
    </row>
    <row r="30" spans="1:14" s="37" customFormat="1" ht="15" customHeight="1" x14ac:dyDescent="0.2">
      <c r="A30" s="57"/>
      <c r="B30" s="57" t="s">
        <v>15</v>
      </c>
      <c r="C30" s="236" t="s">
        <v>463</v>
      </c>
      <c r="D30" s="237">
        <v>5</v>
      </c>
      <c r="E30" s="237" t="s">
        <v>306</v>
      </c>
      <c r="F30" s="237" t="s">
        <v>306</v>
      </c>
      <c r="G30" s="237" t="s">
        <v>306</v>
      </c>
      <c r="H30" s="237" t="s">
        <v>306</v>
      </c>
      <c r="I30" s="237" t="s">
        <v>306</v>
      </c>
      <c r="J30" s="237" t="s">
        <v>306</v>
      </c>
      <c r="K30" s="237" t="s">
        <v>306</v>
      </c>
      <c r="L30" s="237" t="s">
        <v>306</v>
      </c>
      <c r="M30" s="242" t="s">
        <v>306</v>
      </c>
      <c r="N30" s="404"/>
    </row>
    <row r="31" spans="1:14" s="37" customFormat="1" ht="15" customHeight="1" x14ac:dyDescent="0.2">
      <c r="A31" s="57"/>
      <c r="B31" s="57" t="s">
        <v>323</v>
      </c>
      <c r="C31" s="236" t="s">
        <v>464</v>
      </c>
      <c r="D31" s="237">
        <v>8</v>
      </c>
      <c r="E31" s="237">
        <v>-3</v>
      </c>
      <c r="F31" s="237">
        <v>20</v>
      </c>
      <c r="G31" s="237">
        <v>2</v>
      </c>
      <c r="H31" s="237">
        <v>-4</v>
      </c>
      <c r="I31" s="237">
        <v>5</v>
      </c>
      <c r="J31" s="237">
        <v>-7</v>
      </c>
      <c r="K31" s="237">
        <v>-0.2</v>
      </c>
      <c r="L31" s="237" t="s">
        <v>306</v>
      </c>
      <c r="M31" s="242" t="s">
        <v>518</v>
      </c>
      <c r="N31" s="404"/>
    </row>
    <row r="32" spans="1:14" s="37" customFormat="1" ht="15" customHeight="1" x14ac:dyDescent="0.2">
      <c r="A32" s="57"/>
      <c r="B32" s="57" t="s">
        <v>396</v>
      </c>
      <c r="C32" s="349" t="s">
        <v>465</v>
      </c>
      <c r="D32" s="237" t="s">
        <v>306</v>
      </c>
      <c r="E32" s="237" t="s">
        <v>306</v>
      </c>
      <c r="F32" s="237" t="s">
        <v>306</v>
      </c>
      <c r="G32" s="237" t="s">
        <v>306</v>
      </c>
      <c r="H32" s="237" t="s">
        <v>306</v>
      </c>
      <c r="I32" s="237">
        <v>2</v>
      </c>
      <c r="J32" s="237">
        <v>-2</v>
      </c>
      <c r="K32" s="237">
        <v>2</v>
      </c>
      <c r="L32" s="237">
        <v>4</v>
      </c>
      <c r="M32" s="242">
        <v>-11</v>
      </c>
      <c r="N32" s="404"/>
    </row>
    <row r="33" spans="1:18" s="37" customFormat="1" ht="15" hidden="1" customHeight="1" x14ac:dyDescent="0.2">
      <c r="A33" s="399"/>
      <c r="B33" s="399" t="s">
        <v>322</v>
      </c>
      <c r="C33" s="399" t="s">
        <v>466</v>
      </c>
      <c r="D33" s="402">
        <v>4</v>
      </c>
      <c r="E33" s="402" t="s">
        <v>306</v>
      </c>
      <c r="F33" s="402" t="s">
        <v>306</v>
      </c>
      <c r="G33" s="402" t="s">
        <v>306</v>
      </c>
      <c r="H33" s="402" t="s">
        <v>306</v>
      </c>
      <c r="I33" s="402" t="s">
        <v>306</v>
      </c>
      <c r="J33" s="402" t="s">
        <v>306</v>
      </c>
      <c r="K33" s="402" t="s">
        <v>306</v>
      </c>
      <c r="L33" s="402" t="s">
        <v>306</v>
      </c>
      <c r="M33" s="403" t="s">
        <v>306</v>
      </c>
      <c r="N33" s="404" t="s">
        <v>472</v>
      </c>
    </row>
    <row r="34" spans="1:18" s="37" customFormat="1" ht="15" customHeight="1" x14ac:dyDescent="0.2">
      <c r="A34" s="57"/>
      <c r="B34" s="57" t="s">
        <v>325</v>
      </c>
      <c r="C34" s="236" t="s">
        <v>467</v>
      </c>
      <c r="D34" s="237" t="s">
        <v>306</v>
      </c>
      <c r="E34" s="237" t="s">
        <v>306</v>
      </c>
      <c r="F34" s="237" t="s">
        <v>306</v>
      </c>
      <c r="G34" s="237" t="s">
        <v>306</v>
      </c>
      <c r="H34" s="237" t="s">
        <v>306</v>
      </c>
      <c r="I34" s="237" t="s">
        <v>306</v>
      </c>
      <c r="J34" s="237" t="s">
        <v>306</v>
      </c>
      <c r="K34" s="237">
        <v>31</v>
      </c>
      <c r="L34" s="237">
        <v>144</v>
      </c>
      <c r="M34" s="242" t="s">
        <v>518</v>
      </c>
      <c r="N34" s="404"/>
    </row>
    <row r="35" spans="1:18" s="37" customFormat="1" ht="15" customHeight="1" x14ac:dyDescent="0.2">
      <c r="A35" s="49"/>
      <c r="B35" s="236" t="s">
        <v>401</v>
      </c>
      <c r="C35" s="236" t="s">
        <v>468</v>
      </c>
      <c r="D35" s="237" t="s">
        <v>306</v>
      </c>
      <c r="E35" s="237">
        <v>-2</v>
      </c>
      <c r="F35" s="237" t="s">
        <v>306</v>
      </c>
      <c r="G35" s="237">
        <v>2</v>
      </c>
      <c r="H35" s="237">
        <v>-21</v>
      </c>
      <c r="I35" s="237" t="s">
        <v>306</v>
      </c>
      <c r="J35" s="237">
        <v>-5</v>
      </c>
      <c r="K35" s="237">
        <v>-386</v>
      </c>
      <c r="L35" s="237" t="s">
        <v>306</v>
      </c>
      <c r="M35" s="242" t="s">
        <v>518</v>
      </c>
      <c r="N35" s="404"/>
    </row>
    <row r="36" spans="1:18" s="37" customFormat="1" ht="15" hidden="1" customHeight="1" x14ac:dyDescent="0.2">
      <c r="A36" s="399"/>
      <c r="B36" s="399" t="s">
        <v>501</v>
      </c>
      <c r="C36" s="399" t="s">
        <v>502</v>
      </c>
      <c r="D36" s="402" t="s">
        <v>306</v>
      </c>
      <c r="E36" s="402" t="s">
        <v>306</v>
      </c>
      <c r="F36" s="402" t="s">
        <v>306</v>
      </c>
      <c r="G36" s="402" t="s">
        <v>306</v>
      </c>
      <c r="H36" s="402" t="s">
        <v>306</v>
      </c>
      <c r="I36" s="402" t="s">
        <v>306</v>
      </c>
      <c r="J36" s="402" t="s">
        <v>306</v>
      </c>
      <c r="K36" s="402">
        <v>0.1</v>
      </c>
      <c r="L36" s="402">
        <v>0.1</v>
      </c>
      <c r="M36" s="403" t="s">
        <v>306</v>
      </c>
      <c r="N36" s="404"/>
    </row>
    <row r="37" spans="1:18" s="37" customFormat="1" ht="15" hidden="1" customHeight="1" x14ac:dyDescent="0.2">
      <c r="A37" s="399"/>
      <c r="B37" s="399" t="s">
        <v>326</v>
      </c>
      <c r="C37" s="399" t="s">
        <v>469</v>
      </c>
      <c r="D37" s="402" t="s">
        <v>306</v>
      </c>
      <c r="E37" s="402" t="s">
        <v>306</v>
      </c>
      <c r="F37" s="402" t="s">
        <v>306</v>
      </c>
      <c r="G37" s="402" t="s">
        <v>306</v>
      </c>
      <c r="H37" s="402" t="s">
        <v>306</v>
      </c>
      <c r="I37" s="402" t="s">
        <v>306</v>
      </c>
      <c r="J37" s="402" t="s">
        <v>306</v>
      </c>
      <c r="K37" s="402" t="s">
        <v>306</v>
      </c>
      <c r="L37" s="402" t="s">
        <v>306</v>
      </c>
      <c r="M37" s="403" t="s">
        <v>306</v>
      </c>
      <c r="N37" s="404" t="s">
        <v>472</v>
      </c>
    </row>
    <row r="38" spans="1:18" s="37" customFormat="1" ht="15" customHeight="1" x14ac:dyDescent="0.2">
      <c r="A38" s="49"/>
      <c r="B38" s="57" t="s">
        <v>198</v>
      </c>
      <c r="C38" s="57" t="s">
        <v>112</v>
      </c>
      <c r="D38" s="237">
        <v>4</v>
      </c>
      <c r="E38" s="237">
        <v>16</v>
      </c>
      <c r="F38" s="237">
        <v>34</v>
      </c>
      <c r="G38" s="237">
        <v>-29</v>
      </c>
      <c r="H38" s="237" t="s">
        <v>306</v>
      </c>
      <c r="I38" s="237" t="s">
        <v>306</v>
      </c>
      <c r="J38" s="237" t="s">
        <v>306</v>
      </c>
      <c r="K38" s="237">
        <v>-2</v>
      </c>
      <c r="L38" s="237">
        <v>161</v>
      </c>
      <c r="M38" s="242">
        <v>-4</v>
      </c>
    </row>
    <row r="39" spans="1:18" s="37" customFormat="1" ht="15" customHeight="1" x14ac:dyDescent="0.2">
      <c r="A39" s="49"/>
      <c r="B39" s="57" t="s">
        <v>400</v>
      </c>
      <c r="C39" s="57" t="s">
        <v>113</v>
      </c>
      <c r="D39" s="237">
        <v>-1414</v>
      </c>
      <c r="E39" s="237">
        <v>859</v>
      </c>
      <c r="F39" s="237">
        <v>-850</v>
      </c>
      <c r="G39" s="237">
        <v>-2168</v>
      </c>
      <c r="H39" s="237">
        <v>2300</v>
      </c>
      <c r="I39" s="237">
        <v>-43</v>
      </c>
      <c r="J39" s="237">
        <v>483</v>
      </c>
      <c r="K39" s="237">
        <v>52</v>
      </c>
      <c r="L39" s="237">
        <v>471</v>
      </c>
      <c r="M39" s="242">
        <v>-734</v>
      </c>
    </row>
    <row r="40" spans="1:18" s="37" customFormat="1" ht="15" customHeight="1" x14ac:dyDescent="0.2">
      <c r="A40" s="49"/>
      <c r="B40" s="57" t="s">
        <v>402</v>
      </c>
      <c r="C40" s="57" t="s">
        <v>114</v>
      </c>
      <c r="D40" s="237">
        <v>204</v>
      </c>
      <c r="E40" s="237">
        <v>-19</v>
      </c>
      <c r="F40" s="237">
        <v>-58</v>
      </c>
      <c r="G40" s="237">
        <v>-627</v>
      </c>
      <c r="H40" s="237">
        <v>790</v>
      </c>
      <c r="I40" s="237">
        <v>112</v>
      </c>
      <c r="J40" s="237">
        <v>-53</v>
      </c>
      <c r="K40" s="237">
        <v>-638</v>
      </c>
      <c r="L40" s="237">
        <v>642</v>
      </c>
      <c r="M40" s="242">
        <v>92</v>
      </c>
    </row>
    <row r="41" spans="1:18" s="37" customFormat="1" ht="15" customHeight="1" x14ac:dyDescent="0.2">
      <c r="A41" s="49"/>
      <c r="B41" s="57" t="s">
        <v>403</v>
      </c>
      <c r="C41" s="57" t="s">
        <v>115</v>
      </c>
      <c r="D41" s="237">
        <v>-591</v>
      </c>
      <c r="E41" s="237">
        <v>-87</v>
      </c>
      <c r="F41" s="237">
        <v>500</v>
      </c>
      <c r="G41" s="237">
        <v>1806</v>
      </c>
      <c r="H41" s="237">
        <v>-1569</v>
      </c>
      <c r="I41" s="237">
        <v>-801</v>
      </c>
      <c r="J41" s="237">
        <v>-11</v>
      </c>
      <c r="K41" s="237">
        <v>294</v>
      </c>
      <c r="L41" s="237">
        <v>-334</v>
      </c>
      <c r="M41" s="242">
        <v>1414</v>
      </c>
    </row>
    <row r="42" spans="1:18" s="37" customFormat="1" ht="15" customHeight="1" x14ac:dyDescent="0.2">
      <c r="A42" s="57"/>
      <c r="B42" s="57" t="s">
        <v>16</v>
      </c>
      <c r="C42" s="57" t="s">
        <v>17</v>
      </c>
      <c r="D42" s="237">
        <v>584</v>
      </c>
      <c r="E42" s="237">
        <v>140</v>
      </c>
      <c r="F42" s="237">
        <v>33</v>
      </c>
      <c r="G42" s="237">
        <v>-86</v>
      </c>
      <c r="H42" s="237">
        <v>410</v>
      </c>
      <c r="I42" s="237">
        <v>24</v>
      </c>
      <c r="J42" s="237">
        <v>118</v>
      </c>
      <c r="K42" s="237">
        <v>130</v>
      </c>
      <c r="L42" s="237">
        <v>15</v>
      </c>
      <c r="M42" s="242">
        <v>234</v>
      </c>
    </row>
    <row r="43" spans="1:18" s="37" customFormat="1" ht="15" customHeight="1" x14ac:dyDescent="0.2">
      <c r="A43" s="57"/>
      <c r="B43" s="57" t="s">
        <v>18</v>
      </c>
      <c r="C43" s="57" t="s">
        <v>19</v>
      </c>
      <c r="D43" s="237">
        <v>152</v>
      </c>
      <c r="E43" s="237" t="s">
        <v>306</v>
      </c>
      <c r="F43" s="237">
        <v>-23</v>
      </c>
      <c r="G43" s="237">
        <v>-13</v>
      </c>
      <c r="H43" s="237">
        <v>-39</v>
      </c>
      <c r="I43" s="237">
        <v>-27</v>
      </c>
      <c r="J43" s="237" t="s">
        <v>306</v>
      </c>
      <c r="K43" s="237">
        <v>-22</v>
      </c>
      <c r="L43" s="237">
        <v>-3</v>
      </c>
      <c r="M43" s="242">
        <v>-23</v>
      </c>
    </row>
    <row r="44" spans="1:18" s="37" customFormat="1" ht="15" customHeight="1" x14ac:dyDescent="0.2">
      <c r="A44" s="57"/>
      <c r="B44" s="57" t="s">
        <v>20</v>
      </c>
      <c r="C44" s="57" t="s">
        <v>21</v>
      </c>
      <c r="D44" s="237">
        <v>-690</v>
      </c>
      <c r="E44" s="237">
        <v>-358</v>
      </c>
      <c r="F44" s="237">
        <v>-588</v>
      </c>
      <c r="G44" s="237">
        <v>-418</v>
      </c>
      <c r="H44" s="237">
        <v>-298</v>
      </c>
      <c r="I44" s="237">
        <v>-354</v>
      </c>
      <c r="J44" s="237">
        <v>-614</v>
      </c>
      <c r="K44" s="237">
        <v>-1004</v>
      </c>
      <c r="L44" s="237">
        <v>-471</v>
      </c>
      <c r="M44" s="242">
        <v>-906</v>
      </c>
    </row>
    <row r="45" spans="1:18" s="37" customFormat="1" ht="15" customHeight="1" x14ac:dyDescent="0.2">
      <c r="A45" s="57"/>
      <c r="B45" s="57" t="s">
        <v>22</v>
      </c>
      <c r="C45" s="57" t="s">
        <v>23</v>
      </c>
      <c r="D45" s="243">
        <v>80</v>
      </c>
      <c r="E45" s="243">
        <v>-109</v>
      </c>
      <c r="F45" s="243">
        <v>95</v>
      </c>
      <c r="G45" s="237">
        <v>368</v>
      </c>
      <c r="H45" s="237">
        <v>41</v>
      </c>
      <c r="I45" s="237">
        <v>-154</v>
      </c>
      <c r="J45" s="237">
        <v>89</v>
      </c>
      <c r="K45" s="237">
        <v>448</v>
      </c>
      <c r="L45" s="237">
        <v>124</v>
      </c>
      <c r="M45" s="242">
        <v>353</v>
      </c>
    </row>
    <row r="46" spans="1:18" s="39" customFormat="1" ht="15" customHeight="1" x14ac:dyDescent="0.2">
      <c r="A46" s="63"/>
      <c r="B46" s="122" t="s">
        <v>180</v>
      </c>
      <c r="C46" s="63" t="s">
        <v>147</v>
      </c>
      <c r="D46" s="120">
        <v>1590</v>
      </c>
      <c r="E46" s="120">
        <v>3308</v>
      </c>
      <c r="F46" s="120">
        <v>3281</v>
      </c>
      <c r="G46" s="327">
        <v>3527</v>
      </c>
      <c r="H46" s="327">
        <v>6024</v>
      </c>
      <c r="I46" s="327">
        <v>4598</v>
      </c>
      <c r="J46" s="327">
        <v>4083</v>
      </c>
      <c r="K46" s="327">
        <v>840</v>
      </c>
      <c r="L46" s="327">
        <v>6049</v>
      </c>
      <c r="M46" s="302">
        <v>6096</v>
      </c>
      <c r="R46" s="37"/>
    </row>
    <row r="47" spans="1:18" s="39" customFormat="1" ht="15" customHeight="1" x14ac:dyDescent="0.2">
      <c r="A47" s="57"/>
      <c r="B47" s="57" t="s">
        <v>409</v>
      </c>
      <c r="C47" s="57" t="s">
        <v>470</v>
      </c>
      <c r="D47" s="120">
        <v>60</v>
      </c>
      <c r="E47" s="120">
        <v>50</v>
      </c>
      <c r="F47" s="120">
        <v>17</v>
      </c>
      <c r="G47" s="95" t="s">
        <v>307</v>
      </c>
      <c r="H47" s="95">
        <v>2</v>
      </c>
      <c r="I47" s="95">
        <v>-4</v>
      </c>
      <c r="J47" s="95">
        <v>3</v>
      </c>
      <c r="K47" s="95">
        <v>-2</v>
      </c>
      <c r="L47" s="95">
        <v>-50</v>
      </c>
      <c r="M47" s="96">
        <v>-40</v>
      </c>
      <c r="R47" s="37"/>
    </row>
    <row r="48" spans="1:18" s="39" customFormat="1" ht="15" customHeight="1" x14ac:dyDescent="0.2">
      <c r="A48" s="57"/>
      <c r="B48" s="57" t="s">
        <v>523</v>
      </c>
      <c r="C48" s="57" t="s">
        <v>525</v>
      </c>
      <c r="D48" s="237" t="s">
        <v>306</v>
      </c>
      <c r="E48" s="237" t="s">
        <v>306</v>
      </c>
      <c r="F48" s="237" t="s">
        <v>306</v>
      </c>
      <c r="G48" s="237" t="s">
        <v>306</v>
      </c>
      <c r="H48" s="237" t="s">
        <v>306</v>
      </c>
      <c r="I48" s="237" t="s">
        <v>306</v>
      </c>
      <c r="J48" s="237" t="s">
        <v>306</v>
      </c>
      <c r="K48" s="237" t="s">
        <v>306</v>
      </c>
      <c r="L48" s="237">
        <v>-6646</v>
      </c>
      <c r="M48" s="242" t="s">
        <v>518</v>
      </c>
      <c r="R48" s="37"/>
    </row>
    <row r="49" spans="1:18" s="39" customFormat="1" ht="15" customHeight="1" x14ac:dyDescent="0.2">
      <c r="A49" s="57"/>
      <c r="B49" s="57" t="s">
        <v>524</v>
      </c>
      <c r="C49" s="57" t="s">
        <v>526</v>
      </c>
      <c r="D49" s="237" t="s">
        <v>306</v>
      </c>
      <c r="E49" s="237" t="s">
        <v>306</v>
      </c>
      <c r="F49" s="237" t="s">
        <v>306</v>
      </c>
      <c r="G49" s="237" t="s">
        <v>306</v>
      </c>
      <c r="H49" s="237" t="s">
        <v>306</v>
      </c>
      <c r="I49" s="237" t="s">
        <v>306</v>
      </c>
      <c r="J49" s="237" t="s">
        <v>306</v>
      </c>
      <c r="K49" s="237" t="s">
        <v>306</v>
      </c>
      <c r="L49" s="237">
        <v>-483</v>
      </c>
      <c r="M49" s="242" t="s">
        <v>518</v>
      </c>
      <c r="R49" s="37"/>
    </row>
    <row r="50" spans="1:18" s="39" customFormat="1" ht="15" customHeight="1" x14ac:dyDescent="0.2">
      <c r="A50" s="57"/>
      <c r="B50" s="57" t="s">
        <v>544</v>
      </c>
      <c r="C50" s="57" t="s">
        <v>545</v>
      </c>
      <c r="D50" s="237" t="s">
        <v>306</v>
      </c>
      <c r="E50" s="237" t="s">
        <v>306</v>
      </c>
      <c r="F50" s="237" t="s">
        <v>306</v>
      </c>
      <c r="G50" s="237" t="s">
        <v>306</v>
      </c>
      <c r="H50" s="237" t="s">
        <v>306</v>
      </c>
      <c r="I50" s="237" t="s">
        <v>306</v>
      </c>
      <c r="J50" s="237" t="s">
        <v>306</v>
      </c>
      <c r="K50" s="237" t="s">
        <v>306</v>
      </c>
      <c r="L50" s="237" t="s">
        <v>306</v>
      </c>
      <c r="M50" s="242">
        <v>-151</v>
      </c>
      <c r="R50" s="37"/>
    </row>
    <row r="51" spans="1:18" s="39" customFormat="1" ht="15" customHeight="1" x14ac:dyDescent="0.2">
      <c r="A51" s="57"/>
      <c r="B51" s="57" t="s">
        <v>499</v>
      </c>
      <c r="C51" s="57" t="s">
        <v>500</v>
      </c>
      <c r="D51" s="120">
        <v>-651</v>
      </c>
      <c r="E51" s="120">
        <v>-1304</v>
      </c>
      <c r="F51" s="120">
        <v>-462</v>
      </c>
      <c r="G51" s="120">
        <v>-1246</v>
      </c>
      <c r="H51" s="120">
        <v>-1298</v>
      </c>
      <c r="I51" s="120">
        <v>-258</v>
      </c>
      <c r="J51" s="120">
        <v>-1870</v>
      </c>
      <c r="K51" s="120">
        <v>-386</v>
      </c>
      <c r="L51" s="120">
        <v>-262</v>
      </c>
      <c r="M51" s="121">
        <v>-140</v>
      </c>
      <c r="R51" s="37"/>
    </row>
    <row r="52" spans="1:18" ht="15" customHeight="1" x14ac:dyDescent="0.2">
      <c r="A52" s="630" t="s">
        <v>471</v>
      </c>
      <c r="B52" s="630"/>
      <c r="C52" s="535" t="s">
        <v>110</v>
      </c>
      <c r="D52" s="537">
        <v>999</v>
      </c>
      <c r="E52" s="537">
        <v>2053</v>
      </c>
      <c r="F52" s="537">
        <v>2836</v>
      </c>
      <c r="G52" s="538">
        <v>2280</v>
      </c>
      <c r="H52" s="538">
        <v>4728</v>
      </c>
      <c r="I52" s="538">
        <v>4335</v>
      </c>
      <c r="J52" s="538">
        <v>2216</v>
      </c>
      <c r="K52" s="538">
        <v>452</v>
      </c>
      <c r="L52" s="538">
        <v>-1394</v>
      </c>
      <c r="M52" s="538">
        <v>5764</v>
      </c>
      <c r="N52" s="612"/>
      <c r="R52" s="37"/>
    </row>
    <row r="53" spans="1:18" ht="15" customHeight="1" x14ac:dyDescent="0.2">
      <c r="A53" s="123"/>
      <c r="B53" s="123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R53" s="37"/>
    </row>
    <row r="54" spans="1:18" ht="15" customHeight="1" x14ac:dyDescent="0.2">
      <c r="R54" s="37"/>
    </row>
    <row r="55" spans="1:18" ht="15" customHeight="1" x14ac:dyDescent="0.2">
      <c r="R55" s="37"/>
    </row>
    <row r="56" spans="1:18" x14ac:dyDescent="0.2">
      <c r="R56" s="37"/>
    </row>
    <row r="63" spans="1:18" x14ac:dyDescent="0.2">
      <c r="R63" s="66"/>
    </row>
  </sheetData>
  <mergeCells count="2">
    <mergeCell ref="A6:B6"/>
    <mergeCell ref="A52:B52"/>
  </mergeCells>
  <phoneticPr fontId="2"/>
  <pageMargins left="0.51181102362204722" right="0.31496062992125984" top="0.98425196850393704" bottom="0.51181102362204722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51"/>
  <sheetViews>
    <sheetView showGridLines="0" zoomScaleNormal="100" zoomScaleSheetLayoutView="100" workbookViewId="0">
      <pane xSplit="3" topLeftCell="D1" activePane="topRight" state="frozen"/>
      <selection pane="topRight"/>
    </sheetView>
  </sheetViews>
  <sheetFormatPr defaultColWidth="9" defaultRowHeight="13.2" x14ac:dyDescent="0.2"/>
  <cols>
    <col min="1" max="1" width="1" style="100" customWidth="1"/>
    <col min="2" max="3" width="33" style="100" customWidth="1"/>
    <col min="4" max="13" width="10.6640625" style="33" customWidth="1"/>
    <col min="14" max="14" width="3.88671875" style="33" customWidth="1"/>
    <col min="15" max="16384" width="9" style="33"/>
  </cols>
  <sheetData>
    <row r="1" spans="1:15" ht="13.5" customHeight="1" x14ac:dyDescent="0.2"/>
    <row r="2" spans="1:15" ht="22.5" customHeight="1" x14ac:dyDescent="0.2">
      <c r="A2" s="101"/>
      <c r="B2" s="102"/>
      <c r="C2" s="103"/>
      <c r="D2" s="35"/>
      <c r="E2" s="35"/>
      <c r="F2" s="35"/>
      <c r="G2" s="35"/>
      <c r="H2" s="35"/>
      <c r="I2" s="35"/>
      <c r="J2" s="35"/>
      <c r="K2" s="35"/>
      <c r="L2" s="35"/>
      <c r="M2" s="35"/>
      <c r="N2" s="266"/>
      <c r="O2" s="266"/>
    </row>
    <row r="3" spans="1:15" s="10" customFormat="1" ht="22.5" customHeight="1" x14ac:dyDescent="0.2">
      <c r="A3" s="104"/>
      <c r="B3" s="105"/>
      <c r="C3" s="106"/>
      <c r="D3" s="387" t="s">
        <v>503</v>
      </c>
      <c r="E3" s="41"/>
      <c r="F3" s="41"/>
      <c r="G3" s="41"/>
      <c r="H3" s="41"/>
      <c r="I3" s="41"/>
      <c r="J3" s="41"/>
      <c r="K3" s="41"/>
      <c r="L3" s="41"/>
      <c r="M3" s="379"/>
      <c r="N3" s="16"/>
      <c r="O3" s="16"/>
    </row>
    <row r="4" spans="1:15" s="37" customFormat="1" ht="9.6" x14ac:dyDescent="0.2">
      <c r="A4" s="107"/>
      <c r="B4" s="107"/>
      <c r="C4" s="107"/>
      <c r="D4" s="36"/>
      <c r="E4" s="36"/>
      <c r="F4" s="36"/>
      <c r="G4" s="36"/>
      <c r="H4" s="36"/>
      <c r="I4" s="67"/>
      <c r="J4" s="67"/>
      <c r="K4" s="67"/>
      <c r="L4" s="67"/>
      <c r="M4" s="67" t="s">
        <v>62</v>
      </c>
      <c r="N4" s="536"/>
      <c r="O4" s="536"/>
    </row>
    <row r="5" spans="1:15" s="37" customFormat="1" ht="9.6" x14ac:dyDescent="0.2">
      <c r="A5" s="49"/>
      <c r="B5" s="49"/>
      <c r="C5" s="49"/>
      <c r="D5" s="138">
        <v>2009</v>
      </c>
      <c r="E5" s="138">
        <v>2010</v>
      </c>
      <c r="F5" s="138">
        <v>2011</v>
      </c>
      <c r="G5" s="138">
        <v>2012</v>
      </c>
      <c r="H5" s="138">
        <v>2013</v>
      </c>
      <c r="I5" s="138">
        <v>2014</v>
      </c>
      <c r="J5" s="138">
        <v>2015</v>
      </c>
      <c r="K5" s="138">
        <v>2016</v>
      </c>
      <c r="L5" s="138">
        <v>2017</v>
      </c>
      <c r="M5" s="139">
        <v>2018</v>
      </c>
      <c r="N5" s="536"/>
      <c r="O5" s="536"/>
    </row>
    <row r="6" spans="1:15" s="37" customFormat="1" ht="15" customHeight="1" x14ac:dyDescent="0.2">
      <c r="A6" s="629" t="s">
        <v>182</v>
      </c>
      <c r="B6" s="629"/>
      <c r="C6" s="532" t="s">
        <v>116</v>
      </c>
      <c r="D6" s="533"/>
      <c r="E6" s="533"/>
      <c r="F6" s="533"/>
      <c r="G6" s="533"/>
      <c r="H6" s="533"/>
      <c r="I6" s="533"/>
      <c r="J6" s="533"/>
      <c r="K6" s="533"/>
      <c r="L6" s="533"/>
      <c r="M6" s="534"/>
      <c r="N6" s="536"/>
      <c r="O6" s="536"/>
    </row>
    <row r="7" spans="1:15" s="37" customFormat="1" ht="15" customHeight="1" x14ac:dyDescent="0.2">
      <c r="A7" s="49"/>
      <c r="B7" s="49" t="s">
        <v>24</v>
      </c>
      <c r="C7" s="49" t="s">
        <v>25</v>
      </c>
      <c r="D7" s="108">
        <v>225</v>
      </c>
      <c r="E7" s="108" t="s">
        <v>306</v>
      </c>
      <c r="F7" s="108" t="s">
        <v>306</v>
      </c>
      <c r="G7" s="108" t="s">
        <v>306</v>
      </c>
      <c r="H7" s="108" t="s">
        <v>306</v>
      </c>
      <c r="I7" s="108">
        <v>-100</v>
      </c>
      <c r="J7" s="108">
        <v>100</v>
      </c>
      <c r="K7" s="108" t="s">
        <v>306</v>
      </c>
      <c r="L7" s="108" t="s">
        <v>306</v>
      </c>
      <c r="M7" s="109" t="s">
        <v>306</v>
      </c>
      <c r="N7" s="536"/>
      <c r="O7" s="536"/>
    </row>
    <row r="8" spans="1:15" s="37" customFormat="1" ht="15" customHeight="1" x14ac:dyDescent="0.2">
      <c r="A8" s="49"/>
      <c r="B8" s="57" t="s">
        <v>27</v>
      </c>
      <c r="C8" s="49" t="s">
        <v>117</v>
      </c>
      <c r="D8" s="237" t="s">
        <v>306</v>
      </c>
      <c r="E8" s="237" t="s">
        <v>306</v>
      </c>
      <c r="F8" s="108" t="s">
        <v>306</v>
      </c>
      <c r="G8" s="108" t="s">
        <v>306</v>
      </c>
      <c r="H8" s="108">
        <v>-550</v>
      </c>
      <c r="I8" s="108">
        <v>-400</v>
      </c>
      <c r="J8" s="108">
        <v>-1400</v>
      </c>
      <c r="K8" s="108">
        <v>-500</v>
      </c>
      <c r="L8" s="108" t="s">
        <v>306</v>
      </c>
      <c r="M8" s="109" t="s">
        <v>306</v>
      </c>
    </row>
    <row r="9" spans="1:15" s="37" customFormat="1" ht="15" customHeight="1" x14ac:dyDescent="0.2">
      <c r="A9" s="49"/>
      <c r="B9" s="57" t="s">
        <v>26</v>
      </c>
      <c r="C9" s="49" t="s">
        <v>28</v>
      </c>
      <c r="D9" s="237">
        <v>400</v>
      </c>
      <c r="E9" s="237">
        <v>400</v>
      </c>
      <c r="F9" s="237">
        <v>400</v>
      </c>
      <c r="G9" s="237">
        <v>400</v>
      </c>
      <c r="H9" s="237">
        <v>1200</v>
      </c>
      <c r="I9" s="237">
        <v>852</v>
      </c>
      <c r="J9" s="237">
        <v>1300</v>
      </c>
      <c r="K9" s="237">
        <v>900</v>
      </c>
      <c r="L9" s="237">
        <v>100</v>
      </c>
      <c r="M9" s="109" t="s">
        <v>306</v>
      </c>
    </row>
    <row r="10" spans="1:15" s="37" customFormat="1" ht="15" customHeight="1" x14ac:dyDescent="0.2">
      <c r="A10" s="49"/>
      <c r="B10" s="57" t="s">
        <v>191</v>
      </c>
      <c r="C10" s="57" t="s">
        <v>118</v>
      </c>
      <c r="D10" s="237">
        <v>-913</v>
      </c>
      <c r="E10" s="237">
        <v>-506</v>
      </c>
      <c r="F10" s="237">
        <v>-600</v>
      </c>
      <c r="G10" s="237">
        <v>-700</v>
      </c>
      <c r="H10" s="237">
        <v>-450</v>
      </c>
      <c r="I10" s="237">
        <v>-718</v>
      </c>
      <c r="J10" s="237">
        <v>-218</v>
      </c>
      <c r="K10" s="237">
        <v>-5</v>
      </c>
      <c r="L10" s="237" t="s">
        <v>306</v>
      </c>
      <c r="M10" s="109" t="s">
        <v>306</v>
      </c>
    </row>
    <row r="11" spans="1:15" s="37" customFormat="1" ht="15" customHeight="1" x14ac:dyDescent="0.2">
      <c r="A11" s="49"/>
      <c r="B11" s="57" t="s">
        <v>192</v>
      </c>
      <c r="C11" s="236" t="s">
        <v>233</v>
      </c>
      <c r="D11" s="237" t="s">
        <v>306</v>
      </c>
      <c r="E11" s="237">
        <v>42</v>
      </c>
      <c r="F11" s="108" t="s">
        <v>306</v>
      </c>
      <c r="G11" s="237">
        <v>20</v>
      </c>
      <c r="H11" s="237">
        <v>56</v>
      </c>
      <c r="I11" s="108" t="s">
        <v>306</v>
      </c>
      <c r="J11" s="108">
        <v>6</v>
      </c>
      <c r="K11" s="108">
        <v>459</v>
      </c>
      <c r="L11" s="108" t="s">
        <v>306</v>
      </c>
      <c r="M11" s="109" t="s">
        <v>306</v>
      </c>
    </row>
    <row r="12" spans="1:15" s="37" customFormat="1" ht="15" customHeight="1" x14ac:dyDescent="0.2">
      <c r="A12" s="49"/>
      <c r="B12" s="401" t="s">
        <v>353</v>
      </c>
      <c r="C12" s="398" t="s">
        <v>375</v>
      </c>
      <c r="D12" s="108" t="s">
        <v>306</v>
      </c>
      <c r="E12" s="108" t="s">
        <v>306</v>
      </c>
      <c r="F12" s="237">
        <v>100</v>
      </c>
      <c r="G12" s="108" t="s">
        <v>306</v>
      </c>
      <c r="H12" s="108">
        <v>350</v>
      </c>
      <c r="I12" s="108">
        <v>300</v>
      </c>
      <c r="J12" s="108">
        <v>300</v>
      </c>
      <c r="K12" s="108" t="s">
        <v>306</v>
      </c>
      <c r="L12" s="108" t="s">
        <v>306</v>
      </c>
      <c r="M12" s="109" t="s">
        <v>306</v>
      </c>
    </row>
    <row r="13" spans="1:15" s="37" customFormat="1" ht="15" customHeight="1" x14ac:dyDescent="0.2">
      <c r="A13" s="49"/>
      <c r="B13" s="401" t="s">
        <v>473</v>
      </c>
      <c r="C13" s="398" t="s">
        <v>474</v>
      </c>
      <c r="D13" s="108" t="s">
        <v>306</v>
      </c>
      <c r="E13" s="108" t="s">
        <v>306</v>
      </c>
      <c r="F13" s="108" t="s">
        <v>306</v>
      </c>
      <c r="G13" s="108" t="s">
        <v>306</v>
      </c>
      <c r="H13" s="108" t="s">
        <v>306</v>
      </c>
      <c r="I13" s="108" t="s">
        <v>306</v>
      </c>
      <c r="J13" s="108" t="s">
        <v>306</v>
      </c>
      <c r="K13" s="108">
        <v>-167</v>
      </c>
      <c r="L13" s="108" t="s">
        <v>306</v>
      </c>
      <c r="M13" s="109" t="s">
        <v>306</v>
      </c>
    </row>
    <row r="14" spans="1:15" s="37" customFormat="1" ht="15" customHeight="1" x14ac:dyDescent="0.2">
      <c r="A14" s="49"/>
      <c r="B14" s="401" t="s">
        <v>546</v>
      </c>
      <c r="C14" s="401" t="s">
        <v>547</v>
      </c>
      <c r="D14" s="108" t="s">
        <v>306</v>
      </c>
      <c r="E14" s="108" t="s">
        <v>306</v>
      </c>
      <c r="F14" s="108" t="s">
        <v>306</v>
      </c>
      <c r="G14" s="108" t="s">
        <v>306</v>
      </c>
      <c r="H14" s="108" t="s">
        <v>306</v>
      </c>
      <c r="I14" s="108" t="s">
        <v>306</v>
      </c>
      <c r="J14" s="108" t="s">
        <v>306</v>
      </c>
      <c r="K14" s="108" t="s">
        <v>306</v>
      </c>
      <c r="L14" s="108" t="s">
        <v>306</v>
      </c>
      <c r="M14" s="109">
        <v>1973</v>
      </c>
    </row>
    <row r="15" spans="1:15" s="37" customFormat="1" ht="15" customHeight="1" x14ac:dyDescent="0.2">
      <c r="A15" s="49"/>
      <c r="B15" s="49" t="s">
        <v>29</v>
      </c>
      <c r="C15" s="236" t="s">
        <v>475</v>
      </c>
      <c r="D15" s="237">
        <v>-423</v>
      </c>
      <c r="E15" s="237">
        <v>-1417</v>
      </c>
      <c r="F15" s="237">
        <v>-2766</v>
      </c>
      <c r="G15" s="237">
        <v>-2104</v>
      </c>
      <c r="H15" s="237">
        <v>-1277</v>
      </c>
      <c r="I15" s="237">
        <v>-1316</v>
      </c>
      <c r="J15" s="237">
        <v>-3086</v>
      </c>
      <c r="K15" s="237">
        <v>-4262</v>
      </c>
      <c r="L15" s="237">
        <v>-660</v>
      </c>
      <c r="M15" s="242">
        <v>-1138</v>
      </c>
    </row>
    <row r="16" spans="1:15" s="37" customFormat="1" ht="15" customHeight="1" x14ac:dyDescent="0.2">
      <c r="A16" s="49"/>
      <c r="B16" s="57" t="s">
        <v>548</v>
      </c>
      <c r="C16" s="57" t="s">
        <v>549</v>
      </c>
      <c r="D16" s="237" t="s">
        <v>306</v>
      </c>
      <c r="E16" s="237" t="s">
        <v>306</v>
      </c>
      <c r="F16" s="237" t="s">
        <v>306</v>
      </c>
      <c r="G16" s="108" t="s">
        <v>306</v>
      </c>
      <c r="H16" s="108" t="s">
        <v>306</v>
      </c>
      <c r="I16" s="108" t="s">
        <v>306</v>
      </c>
      <c r="J16" s="108" t="s">
        <v>306</v>
      </c>
      <c r="K16" s="108" t="s">
        <v>306</v>
      </c>
      <c r="L16" s="108" t="s">
        <v>306</v>
      </c>
      <c r="M16" s="109" t="s">
        <v>306</v>
      </c>
    </row>
    <row r="17" spans="1:13" s="37" customFormat="1" ht="15" customHeight="1" x14ac:dyDescent="0.2">
      <c r="A17" s="49"/>
      <c r="B17" s="49" t="s">
        <v>354</v>
      </c>
      <c r="C17" s="236" t="s">
        <v>476</v>
      </c>
      <c r="D17" s="237" t="s">
        <v>306</v>
      </c>
      <c r="E17" s="237" t="s">
        <v>306</v>
      </c>
      <c r="F17" s="237">
        <v>-39</v>
      </c>
      <c r="G17" s="108" t="s">
        <v>306</v>
      </c>
      <c r="H17" s="108" t="s">
        <v>306</v>
      </c>
      <c r="I17" s="108" t="s">
        <v>306</v>
      </c>
      <c r="J17" s="108" t="s">
        <v>306</v>
      </c>
      <c r="K17" s="108" t="s">
        <v>306</v>
      </c>
      <c r="L17" s="108" t="s">
        <v>518</v>
      </c>
      <c r="M17" s="109" t="s">
        <v>306</v>
      </c>
    </row>
    <row r="18" spans="1:13" s="37" customFormat="1" ht="15" customHeight="1" x14ac:dyDescent="0.2">
      <c r="A18" s="49"/>
      <c r="B18" s="49" t="s">
        <v>355</v>
      </c>
      <c r="C18" s="236" t="s">
        <v>477</v>
      </c>
      <c r="D18" s="237" t="s">
        <v>306</v>
      </c>
      <c r="E18" s="237" t="s">
        <v>306</v>
      </c>
      <c r="F18" s="237">
        <v>3</v>
      </c>
      <c r="G18" s="237">
        <v>0</v>
      </c>
      <c r="H18" s="237">
        <v>0</v>
      </c>
      <c r="I18" s="237">
        <v>10</v>
      </c>
      <c r="J18" s="237">
        <v>1</v>
      </c>
      <c r="K18" s="237">
        <v>0</v>
      </c>
      <c r="L18" s="237">
        <v>49</v>
      </c>
      <c r="M18" s="242">
        <v>0</v>
      </c>
    </row>
    <row r="19" spans="1:13" s="37" customFormat="1" ht="15" customHeight="1" x14ac:dyDescent="0.2">
      <c r="A19" s="49"/>
      <c r="B19" s="49" t="s">
        <v>550</v>
      </c>
      <c r="C19" s="236" t="s">
        <v>551</v>
      </c>
      <c r="D19" s="237" t="s">
        <v>306</v>
      </c>
      <c r="E19" s="237" t="s">
        <v>306</v>
      </c>
      <c r="F19" s="237" t="s">
        <v>306</v>
      </c>
      <c r="G19" s="108" t="s">
        <v>306</v>
      </c>
      <c r="H19" s="108" t="s">
        <v>306</v>
      </c>
      <c r="I19" s="108" t="s">
        <v>306</v>
      </c>
      <c r="J19" s="108" t="s">
        <v>306</v>
      </c>
      <c r="K19" s="108" t="s">
        <v>306</v>
      </c>
      <c r="L19" s="108" t="s">
        <v>306</v>
      </c>
      <c r="M19" s="109" t="s">
        <v>306</v>
      </c>
    </row>
    <row r="20" spans="1:13" s="37" customFormat="1" ht="15" customHeight="1" x14ac:dyDescent="0.2">
      <c r="A20" s="49"/>
      <c r="B20" s="57" t="s">
        <v>30</v>
      </c>
      <c r="C20" s="236" t="s">
        <v>478</v>
      </c>
      <c r="D20" s="237">
        <v>-28</v>
      </c>
      <c r="E20" s="237">
        <v>-53</v>
      </c>
      <c r="F20" s="237">
        <v>-79</v>
      </c>
      <c r="G20" s="237">
        <v>-26</v>
      </c>
      <c r="H20" s="237">
        <v>-3</v>
      </c>
      <c r="I20" s="237">
        <v>-4</v>
      </c>
      <c r="J20" s="237">
        <v>-74</v>
      </c>
      <c r="K20" s="237">
        <v>-60</v>
      </c>
      <c r="L20" s="237">
        <v>-8</v>
      </c>
      <c r="M20" s="242">
        <v>-706</v>
      </c>
    </row>
    <row r="21" spans="1:13" s="37" customFormat="1" ht="15" customHeight="1" x14ac:dyDescent="0.2">
      <c r="A21" s="49"/>
      <c r="B21" s="57" t="s">
        <v>31</v>
      </c>
      <c r="C21" s="57" t="s">
        <v>479</v>
      </c>
      <c r="D21" s="110">
        <v>23</v>
      </c>
      <c r="E21" s="110">
        <v>94</v>
      </c>
      <c r="F21" s="110">
        <v>55</v>
      </c>
      <c r="G21" s="110">
        <v>7</v>
      </c>
      <c r="H21" s="110">
        <v>3</v>
      </c>
      <c r="I21" s="110">
        <v>227</v>
      </c>
      <c r="J21" s="110">
        <v>18</v>
      </c>
      <c r="K21" s="110">
        <v>6</v>
      </c>
      <c r="L21" s="110">
        <v>36</v>
      </c>
      <c r="M21" s="111">
        <v>423</v>
      </c>
    </row>
    <row r="22" spans="1:13" s="37" customFormat="1" ht="15" customHeight="1" x14ac:dyDescent="0.2">
      <c r="A22" s="49"/>
      <c r="B22" s="49" t="s">
        <v>32</v>
      </c>
      <c r="C22" s="49" t="s">
        <v>34</v>
      </c>
      <c r="D22" s="108" t="s">
        <v>307</v>
      </c>
      <c r="E22" s="108">
        <v>-49</v>
      </c>
      <c r="F22" s="108" t="s">
        <v>306</v>
      </c>
      <c r="G22" s="108" t="s">
        <v>306</v>
      </c>
      <c r="H22" s="108">
        <v>-915</v>
      </c>
      <c r="I22" s="108">
        <v>-108</v>
      </c>
      <c r="J22" s="108">
        <v>-104</v>
      </c>
      <c r="K22" s="108" t="s">
        <v>306</v>
      </c>
      <c r="L22" s="108">
        <v>-317</v>
      </c>
      <c r="M22" s="109">
        <v>-127</v>
      </c>
    </row>
    <row r="23" spans="1:13" s="37" customFormat="1" ht="15" customHeight="1" x14ac:dyDescent="0.2">
      <c r="A23" s="49"/>
      <c r="B23" s="57" t="s">
        <v>33</v>
      </c>
      <c r="C23" s="57" t="s">
        <v>35</v>
      </c>
      <c r="D23" s="110" t="s">
        <v>306</v>
      </c>
      <c r="E23" s="110" t="s">
        <v>306</v>
      </c>
      <c r="F23" s="110">
        <v>100</v>
      </c>
      <c r="G23" s="110">
        <v>250</v>
      </c>
      <c r="H23" s="108" t="s">
        <v>306</v>
      </c>
      <c r="I23" s="108" t="s">
        <v>306</v>
      </c>
      <c r="J23" s="108">
        <v>7</v>
      </c>
      <c r="K23" s="108">
        <v>3</v>
      </c>
      <c r="L23" s="108">
        <v>-3</v>
      </c>
      <c r="M23" s="109">
        <v>27</v>
      </c>
    </row>
    <row r="24" spans="1:13" s="37" customFormat="1" ht="15" customHeight="1" x14ac:dyDescent="0.2">
      <c r="A24" s="632" t="s">
        <v>182</v>
      </c>
      <c r="B24" s="632"/>
      <c r="C24" s="191" t="s">
        <v>116</v>
      </c>
      <c r="D24" s="192">
        <v>-716</v>
      </c>
      <c r="E24" s="192">
        <v>-1490</v>
      </c>
      <c r="F24" s="192">
        <v>-2827</v>
      </c>
      <c r="G24" s="328">
        <v>-2154</v>
      </c>
      <c r="H24" s="328">
        <v>-1585</v>
      </c>
      <c r="I24" s="328">
        <v>-1256</v>
      </c>
      <c r="J24" s="328">
        <v>-3149</v>
      </c>
      <c r="K24" s="328">
        <v>-3625</v>
      </c>
      <c r="L24" s="328">
        <v>-800</v>
      </c>
      <c r="M24" s="303">
        <v>453</v>
      </c>
    </row>
    <row r="25" spans="1:13" s="37" customFormat="1" ht="15" customHeight="1" x14ac:dyDescent="0.2">
      <c r="A25" s="633" t="s">
        <v>183</v>
      </c>
      <c r="B25" s="633"/>
      <c r="C25" s="57" t="s">
        <v>561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1"/>
    </row>
    <row r="26" spans="1:13" s="37" customFormat="1" ht="15" customHeight="1" x14ac:dyDescent="0.2">
      <c r="A26" s="389"/>
      <c r="B26" s="405" t="s">
        <v>480</v>
      </c>
      <c r="C26" s="401" t="s">
        <v>481</v>
      </c>
      <c r="D26" s="237" t="s">
        <v>306</v>
      </c>
      <c r="E26" s="237" t="s">
        <v>306</v>
      </c>
      <c r="F26" s="237" t="s">
        <v>306</v>
      </c>
      <c r="G26" s="237" t="s">
        <v>306</v>
      </c>
      <c r="H26" s="108" t="s">
        <v>306</v>
      </c>
      <c r="I26" s="108" t="s">
        <v>306</v>
      </c>
      <c r="J26" s="108" t="s">
        <v>306</v>
      </c>
      <c r="K26" s="110">
        <v>28</v>
      </c>
      <c r="L26" s="110" t="s">
        <v>306</v>
      </c>
      <c r="M26" s="109">
        <v>1000</v>
      </c>
    </row>
    <row r="27" spans="1:13" s="37" customFormat="1" ht="15" customHeight="1" x14ac:dyDescent="0.2">
      <c r="A27" s="389"/>
      <c r="B27" s="57" t="s">
        <v>527</v>
      </c>
      <c r="C27" s="57" t="s">
        <v>530</v>
      </c>
      <c r="D27" s="237" t="s">
        <v>306</v>
      </c>
      <c r="E27" s="237" t="s">
        <v>306</v>
      </c>
      <c r="F27" s="237" t="s">
        <v>306</v>
      </c>
      <c r="G27" s="237" t="s">
        <v>306</v>
      </c>
      <c r="H27" s="108" t="s">
        <v>306</v>
      </c>
      <c r="I27" s="108" t="s">
        <v>306</v>
      </c>
      <c r="J27" s="108" t="s">
        <v>306</v>
      </c>
      <c r="K27" s="108" t="s">
        <v>306</v>
      </c>
      <c r="L27" s="108">
        <v>-28</v>
      </c>
      <c r="M27" s="109">
        <v>-1000</v>
      </c>
    </row>
    <row r="28" spans="1:13" s="37" customFormat="1" ht="15" customHeight="1" x14ac:dyDescent="0.2">
      <c r="A28" s="389"/>
      <c r="B28" s="57" t="s">
        <v>528</v>
      </c>
      <c r="C28" s="57" t="s">
        <v>531</v>
      </c>
      <c r="D28" s="237" t="s">
        <v>306</v>
      </c>
      <c r="E28" s="237" t="s">
        <v>306</v>
      </c>
      <c r="F28" s="237" t="s">
        <v>306</v>
      </c>
      <c r="G28" s="237" t="s">
        <v>306</v>
      </c>
      <c r="H28" s="108" t="s">
        <v>306</v>
      </c>
      <c r="I28" s="108" t="s">
        <v>306</v>
      </c>
      <c r="J28" s="108" t="s">
        <v>306</v>
      </c>
      <c r="K28" s="108" t="s">
        <v>306</v>
      </c>
      <c r="L28" s="108">
        <v>7000</v>
      </c>
      <c r="M28" s="109" t="s">
        <v>306</v>
      </c>
    </row>
    <row r="29" spans="1:13" s="37" customFormat="1" ht="15" customHeight="1" x14ac:dyDescent="0.2">
      <c r="A29" s="389"/>
      <c r="B29" s="57" t="s">
        <v>529</v>
      </c>
      <c r="C29" s="57" t="s">
        <v>532</v>
      </c>
      <c r="D29" s="237" t="s">
        <v>306</v>
      </c>
      <c r="E29" s="237" t="s">
        <v>306</v>
      </c>
      <c r="F29" s="237" t="s">
        <v>306</v>
      </c>
      <c r="G29" s="237" t="s">
        <v>306</v>
      </c>
      <c r="H29" s="108" t="s">
        <v>306</v>
      </c>
      <c r="I29" s="108" t="s">
        <v>306</v>
      </c>
      <c r="J29" s="108" t="s">
        <v>306</v>
      </c>
      <c r="K29" s="108" t="s">
        <v>306</v>
      </c>
      <c r="L29" s="108">
        <v>-700</v>
      </c>
      <c r="M29" s="109">
        <v>-6300</v>
      </c>
    </row>
    <row r="30" spans="1:13" s="37" customFormat="1" ht="15" customHeight="1" x14ac:dyDescent="0.2">
      <c r="A30" s="389"/>
      <c r="B30" s="405" t="s">
        <v>482</v>
      </c>
      <c r="C30" s="401" t="s">
        <v>483</v>
      </c>
      <c r="D30" s="237" t="s">
        <v>306</v>
      </c>
      <c r="E30" s="237" t="s">
        <v>306</v>
      </c>
      <c r="F30" s="237" t="s">
        <v>306</v>
      </c>
      <c r="G30" s="237" t="s">
        <v>306</v>
      </c>
      <c r="H30" s="108" t="s">
        <v>306</v>
      </c>
      <c r="I30" s="108" t="s">
        <v>306</v>
      </c>
      <c r="J30" s="108" t="s">
        <v>306</v>
      </c>
      <c r="K30" s="110">
        <v>2424</v>
      </c>
      <c r="L30" s="110" t="s">
        <v>306</v>
      </c>
      <c r="M30" s="109" t="s">
        <v>306</v>
      </c>
    </row>
    <row r="31" spans="1:13" s="37" customFormat="1" ht="15" customHeight="1" x14ac:dyDescent="0.2">
      <c r="A31" s="389"/>
      <c r="B31" s="405" t="s">
        <v>484</v>
      </c>
      <c r="C31" s="401" t="s">
        <v>485</v>
      </c>
      <c r="D31" s="237" t="s">
        <v>306</v>
      </c>
      <c r="E31" s="237" t="s">
        <v>306</v>
      </c>
      <c r="F31" s="237" t="s">
        <v>306</v>
      </c>
      <c r="G31" s="237" t="s">
        <v>306</v>
      </c>
      <c r="H31" s="108" t="s">
        <v>306</v>
      </c>
      <c r="I31" s="108" t="s">
        <v>306</v>
      </c>
      <c r="J31" s="108" t="s">
        <v>306</v>
      </c>
      <c r="K31" s="110">
        <v>-1008</v>
      </c>
      <c r="L31" s="110">
        <v>-1416</v>
      </c>
      <c r="M31" s="109" t="s">
        <v>306</v>
      </c>
    </row>
    <row r="32" spans="1:13" s="37" customFormat="1" ht="15" customHeight="1" x14ac:dyDescent="0.2">
      <c r="A32" s="49"/>
      <c r="B32" s="401" t="s">
        <v>356</v>
      </c>
      <c r="C32" s="398" t="s">
        <v>486</v>
      </c>
      <c r="D32" s="237" t="s">
        <v>306</v>
      </c>
      <c r="E32" s="237" t="s">
        <v>306</v>
      </c>
      <c r="F32" s="237" t="s">
        <v>533</v>
      </c>
      <c r="G32" s="237" t="s">
        <v>533</v>
      </c>
      <c r="H32" s="108" t="s">
        <v>306</v>
      </c>
      <c r="I32" s="108" t="s">
        <v>306</v>
      </c>
      <c r="J32" s="108" t="s">
        <v>306</v>
      </c>
      <c r="K32" s="237" t="s">
        <v>533</v>
      </c>
      <c r="L32" s="237" t="s">
        <v>552</v>
      </c>
      <c r="M32" s="242" t="s">
        <v>533</v>
      </c>
    </row>
    <row r="33" spans="1:18" s="37" customFormat="1" ht="15" customHeight="1" x14ac:dyDescent="0.2">
      <c r="A33" s="49"/>
      <c r="B33" s="401" t="s">
        <v>36</v>
      </c>
      <c r="C33" s="398" t="s">
        <v>37</v>
      </c>
      <c r="D33" s="237" t="s">
        <v>306</v>
      </c>
      <c r="E33" s="237" t="s">
        <v>306</v>
      </c>
      <c r="F33" s="237" t="s">
        <v>306</v>
      </c>
      <c r="G33" s="237" t="s">
        <v>306</v>
      </c>
      <c r="H33" s="108" t="s">
        <v>306</v>
      </c>
      <c r="I33" s="108" t="s">
        <v>306</v>
      </c>
      <c r="J33" s="108" t="s">
        <v>306</v>
      </c>
      <c r="K33" s="108" t="s">
        <v>306</v>
      </c>
      <c r="L33" s="108" t="s">
        <v>306</v>
      </c>
      <c r="M33" s="109" t="s">
        <v>306</v>
      </c>
    </row>
    <row r="34" spans="1:18" s="37" customFormat="1" ht="15" customHeight="1" x14ac:dyDescent="0.2">
      <c r="A34" s="49"/>
      <c r="B34" s="401" t="s">
        <v>184</v>
      </c>
      <c r="C34" s="398" t="s">
        <v>234</v>
      </c>
      <c r="D34" s="110">
        <v>-484</v>
      </c>
      <c r="E34" s="110">
        <v>-487</v>
      </c>
      <c r="F34" s="110">
        <v>-647</v>
      </c>
      <c r="G34" s="110">
        <v>-810</v>
      </c>
      <c r="H34" s="110">
        <v>-570</v>
      </c>
      <c r="I34" s="110">
        <v>-567</v>
      </c>
      <c r="J34" s="110">
        <v>-567</v>
      </c>
      <c r="K34" s="110">
        <v>-1</v>
      </c>
      <c r="L34" s="110" t="s">
        <v>552</v>
      </c>
      <c r="M34" s="242">
        <v>-485</v>
      </c>
    </row>
    <row r="35" spans="1:18" s="37" customFormat="1" ht="15" customHeight="1" x14ac:dyDescent="0.2">
      <c r="A35" s="49"/>
      <c r="B35" s="401" t="s">
        <v>357</v>
      </c>
      <c r="C35" s="398" t="s">
        <v>376</v>
      </c>
      <c r="D35" s="237" t="s">
        <v>306</v>
      </c>
      <c r="E35" s="237" t="s">
        <v>306</v>
      </c>
      <c r="F35" s="110">
        <v>-167</v>
      </c>
      <c r="G35" s="110">
        <v>-342</v>
      </c>
      <c r="H35" s="110">
        <v>-431</v>
      </c>
      <c r="I35" s="110">
        <v>-455</v>
      </c>
      <c r="J35" s="110">
        <v>-422</v>
      </c>
      <c r="K35" s="110">
        <v>-397</v>
      </c>
      <c r="L35" s="110">
        <v>-215</v>
      </c>
      <c r="M35" s="111">
        <v>-157</v>
      </c>
    </row>
    <row r="36" spans="1:18" s="37" customFormat="1" ht="15" customHeight="1" x14ac:dyDescent="0.2">
      <c r="A36" s="49"/>
      <c r="B36" s="401" t="s">
        <v>487</v>
      </c>
      <c r="C36" s="398" t="s">
        <v>488</v>
      </c>
      <c r="D36" s="237" t="s">
        <v>306</v>
      </c>
      <c r="E36" s="237" t="s">
        <v>306</v>
      </c>
      <c r="F36" s="237" t="s">
        <v>306</v>
      </c>
      <c r="G36" s="237" t="s">
        <v>306</v>
      </c>
      <c r="H36" s="108" t="s">
        <v>306</v>
      </c>
      <c r="I36" s="108" t="s">
        <v>306</v>
      </c>
      <c r="J36" s="108" t="s">
        <v>306</v>
      </c>
      <c r="K36" s="110">
        <v>-23</v>
      </c>
      <c r="L36" s="110" t="s">
        <v>306</v>
      </c>
      <c r="M36" s="109" t="s">
        <v>306</v>
      </c>
    </row>
    <row r="37" spans="1:18" s="37" customFormat="1" ht="15" customHeight="1" x14ac:dyDescent="0.2">
      <c r="A37" s="632" t="s">
        <v>183</v>
      </c>
      <c r="B37" s="632"/>
      <c r="C37" s="191" t="s">
        <v>148</v>
      </c>
      <c r="D37" s="192">
        <v>-484</v>
      </c>
      <c r="E37" s="192">
        <v>-487</v>
      </c>
      <c r="F37" s="192">
        <v>-815</v>
      </c>
      <c r="G37" s="328">
        <v>-1152</v>
      </c>
      <c r="H37" s="328">
        <v>-1001</v>
      </c>
      <c r="I37" s="328">
        <v>-1022</v>
      </c>
      <c r="J37" s="328">
        <v>-989</v>
      </c>
      <c r="K37" s="328">
        <v>1022</v>
      </c>
      <c r="L37" s="328">
        <v>4640</v>
      </c>
      <c r="M37" s="303">
        <v>-6943</v>
      </c>
    </row>
    <row r="38" spans="1:18" s="37" customFormat="1" ht="15" customHeight="1" x14ac:dyDescent="0.2">
      <c r="A38" s="631" t="s">
        <v>258</v>
      </c>
      <c r="B38" s="631"/>
      <c r="C38" s="112" t="s">
        <v>235</v>
      </c>
      <c r="D38" s="108">
        <v>2</v>
      </c>
      <c r="E38" s="113" t="s">
        <v>307</v>
      </c>
      <c r="F38" s="113">
        <v>-3</v>
      </c>
      <c r="G38" s="110">
        <v>-1</v>
      </c>
      <c r="H38" s="110">
        <v>-3</v>
      </c>
      <c r="I38" s="110">
        <v>5</v>
      </c>
      <c r="J38" s="110">
        <v>7</v>
      </c>
      <c r="K38" s="110">
        <v>-26</v>
      </c>
      <c r="L38" s="110">
        <v>1</v>
      </c>
      <c r="M38" s="111">
        <v>-17</v>
      </c>
    </row>
    <row r="39" spans="1:18" s="37" customFormat="1" ht="15" customHeight="1" x14ac:dyDescent="0.2">
      <c r="A39" s="631" t="s">
        <v>38</v>
      </c>
      <c r="B39" s="631"/>
      <c r="C39" s="112" t="s">
        <v>236</v>
      </c>
      <c r="D39" s="113">
        <v>-199</v>
      </c>
      <c r="E39" s="113">
        <v>76</v>
      </c>
      <c r="F39" s="113">
        <v>-810</v>
      </c>
      <c r="G39" s="329">
        <v>-1028</v>
      </c>
      <c r="H39" s="329">
        <v>2137</v>
      </c>
      <c r="I39" s="329">
        <v>2061</v>
      </c>
      <c r="J39" s="329">
        <v>-1915</v>
      </c>
      <c r="K39" s="329">
        <v>-2177</v>
      </c>
      <c r="L39" s="329">
        <v>2446</v>
      </c>
      <c r="M39" s="305">
        <v>2446</v>
      </c>
    </row>
    <row r="40" spans="1:18" s="37" customFormat="1" ht="15" customHeight="1" x14ac:dyDescent="0.2">
      <c r="A40" s="632" t="s">
        <v>200</v>
      </c>
      <c r="B40" s="632"/>
      <c r="C40" s="191" t="s">
        <v>489</v>
      </c>
      <c r="D40" s="192">
        <v>7312</v>
      </c>
      <c r="E40" s="192">
        <v>7113</v>
      </c>
      <c r="F40" s="192">
        <v>7189</v>
      </c>
      <c r="G40" s="328">
        <v>6379</v>
      </c>
      <c r="H40" s="328">
        <v>5351</v>
      </c>
      <c r="I40" s="328">
        <v>7489</v>
      </c>
      <c r="J40" s="328">
        <v>9550</v>
      </c>
      <c r="K40" s="328">
        <v>7634</v>
      </c>
      <c r="L40" s="328">
        <v>5456</v>
      </c>
      <c r="M40" s="303">
        <v>7903</v>
      </c>
    </row>
    <row r="41" spans="1:18" s="37" customFormat="1" ht="15" customHeight="1" x14ac:dyDescent="0.2">
      <c r="A41" s="630" t="s">
        <v>201</v>
      </c>
      <c r="B41" s="630"/>
      <c r="C41" s="535" t="s">
        <v>490</v>
      </c>
      <c r="D41" s="194">
        <v>7113</v>
      </c>
      <c r="E41" s="194">
        <v>7189</v>
      </c>
      <c r="F41" s="194">
        <v>6379</v>
      </c>
      <c r="G41" s="330">
        <v>5351</v>
      </c>
      <c r="H41" s="330">
        <v>7489</v>
      </c>
      <c r="I41" s="330">
        <v>9550</v>
      </c>
      <c r="J41" s="330">
        <v>7634</v>
      </c>
      <c r="K41" s="330">
        <v>5456</v>
      </c>
      <c r="L41" s="330">
        <v>7903</v>
      </c>
      <c r="M41" s="304">
        <v>7303</v>
      </c>
    </row>
    <row r="42" spans="1:18" ht="10.5" customHeight="1" x14ac:dyDescent="0.2">
      <c r="A42" s="33"/>
      <c r="B42" s="52"/>
      <c r="C42" s="33"/>
      <c r="D42" s="114"/>
      <c r="E42" s="115"/>
      <c r="F42" s="114"/>
      <c r="G42" s="114"/>
      <c r="H42" s="114"/>
      <c r="I42" s="114"/>
      <c r="J42" s="114"/>
      <c r="K42" s="114"/>
      <c r="L42" s="114"/>
      <c r="M42" s="114"/>
    </row>
    <row r="43" spans="1:18" s="37" customFormat="1" ht="10.5" customHeight="1" x14ac:dyDescent="0.2">
      <c r="A43" s="116"/>
      <c r="B43" s="117"/>
      <c r="C43" s="116"/>
    </row>
    <row r="44" spans="1:18" s="37" customFormat="1" ht="9.6" x14ac:dyDescent="0.2">
      <c r="A44" s="116"/>
      <c r="B44" s="116"/>
      <c r="C44" s="116"/>
    </row>
    <row r="45" spans="1:18" s="37" customFormat="1" ht="9.6" x14ac:dyDescent="0.2">
      <c r="A45" s="116"/>
      <c r="B45" s="116"/>
      <c r="C45" s="116"/>
    </row>
    <row r="46" spans="1:18" s="37" customFormat="1" ht="10.8" x14ac:dyDescent="0.2">
      <c r="A46" s="116"/>
      <c r="B46" s="116"/>
      <c r="C46" s="116"/>
      <c r="R46" s="66"/>
    </row>
    <row r="47" spans="1:18" s="39" customFormat="1" ht="10.8" x14ac:dyDescent="0.2">
      <c r="A47" s="118"/>
      <c r="B47" s="118"/>
      <c r="C47" s="118"/>
    </row>
    <row r="48" spans="1:18" s="39" customFormat="1" ht="10.8" x14ac:dyDescent="0.2">
      <c r="A48" s="118"/>
      <c r="B48" s="118"/>
      <c r="C48" s="118"/>
    </row>
    <row r="49" spans="1:3" s="39" customFormat="1" ht="10.8" x14ac:dyDescent="0.2">
      <c r="A49" s="118"/>
      <c r="B49" s="118"/>
      <c r="C49" s="118"/>
    </row>
    <row r="50" spans="1:3" s="39" customFormat="1" ht="10.8" x14ac:dyDescent="0.2">
      <c r="A50" s="118"/>
      <c r="B50" s="118"/>
      <c r="C50" s="118"/>
    </row>
    <row r="51" spans="1:3" s="39" customFormat="1" ht="10.8" x14ac:dyDescent="0.2">
      <c r="A51" s="118"/>
      <c r="B51" s="118"/>
      <c r="C51" s="118"/>
    </row>
  </sheetData>
  <mergeCells count="8">
    <mergeCell ref="A41:B41"/>
    <mergeCell ref="A6:B6"/>
    <mergeCell ref="A39:B39"/>
    <mergeCell ref="A40:B40"/>
    <mergeCell ref="A24:B24"/>
    <mergeCell ref="A25:B25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3" orientation="landscape" r:id="rId1"/>
  <headerFooter alignWithMargins="0"/>
  <colBreaks count="1" manualBreakCount="1">
    <brk id="13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78"/>
  <sheetViews>
    <sheetView showGridLines="0" zoomScaleNormal="100" zoomScaleSheetLayoutView="100" workbookViewId="0">
      <pane xSplit="3" topLeftCell="D1" activePane="topRight" state="frozen"/>
      <selection pane="topRight" activeCell="C95" sqref="C95"/>
    </sheetView>
  </sheetViews>
  <sheetFormatPr defaultColWidth="9" defaultRowHeight="13.2" x14ac:dyDescent="0.2"/>
  <cols>
    <col min="1" max="1" width="1" style="33" customWidth="1"/>
    <col min="2" max="2" width="18" style="33" customWidth="1"/>
    <col min="3" max="3" width="26.6640625" style="33" customWidth="1"/>
    <col min="4" max="11" width="10.6640625" style="33" customWidth="1"/>
    <col min="12" max="12" width="10.21875" style="33" customWidth="1"/>
    <col min="13" max="13" width="9.77734375" style="33" bestFit="1" customWidth="1"/>
    <col min="14" max="14" width="9.77734375" style="33" customWidth="1"/>
    <col min="15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392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15">
      <c r="A3" s="13"/>
      <c r="B3" s="14" t="s">
        <v>301</v>
      </c>
      <c r="C3" s="15"/>
      <c r="D3" s="387" t="s">
        <v>503</v>
      </c>
      <c r="E3" s="15"/>
      <c r="F3" s="15"/>
      <c r="G3" s="15"/>
      <c r="H3" s="15"/>
      <c r="I3" s="129"/>
      <c r="J3" s="506"/>
      <c r="K3" s="506"/>
      <c r="L3" s="638" t="s">
        <v>411</v>
      </c>
      <c r="M3" s="638"/>
      <c r="N3" s="638"/>
    </row>
    <row r="4" spans="1:14" s="19" customFormat="1" ht="11.25" customHeight="1" x14ac:dyDescent="0.2">
      <c r="A4" s="9"/>
      <c r="B4" s="9"/>
      <c r="C4" s="9"/>
      <c r="D4" s="182" t="s">
        <v>277</v>
      </c>
      <c r="E4" s="182"/>
      <c r="F4" s="182"/>
      <c r="G4" s="182"/>
      <c r="H4" s="182"/>
      <c r="I4" s="183"/>
      <c r="J4" s="183"/>
      <c r="K4" s="183"/>
      <c r="L4" s="183"/>
      <c r="M4" s="183"/>
      <c r="N4" s="183"/>
    </row>
    <row r="5" spans="1:14" s="37" customFormat="1" ht="11.25" customHeight="1" x14ac:dyDescent="0.2">
      <c r="A5" s="43"/>
      <c r="B5" s="43"/>
      <c r="C5" s="43"/>
      <c r="D5" s="184" t="str">
        <f>D41</f>
        <v>2008/9</v>
      </c>
      <c r="E5" s="184" t="str">
        <f>E41</f>
        <v>2009/9</v>
      </c>
      <c r="F5" s="184" t="str">
        <f t="shared" ref="F5:M5" si="0">F41</f>
        <v>2010/9</v>
      </c>
      <c r="G5" s="184" t="str">
        <f t="shared" si="0"/>
        <v>2011/9</v>
      </c>
      <c r="H5" s="184" t="str">
        <f t="shared" si="0"/>
        <v>2012/9</v>
      </c>
      <c r="I5" s="184" t="str">
        <f t="shared" si="0"/>
        <v>2013/9</v>
      </c>
      <c r="J5" s="138" t="str">
        <f t="shared" si="0"/>
        <v>2014/9</v>
      </c>
      <c r="K5" s="138" t="str">
        <f t="shared" si="0"/>
        <v>2015/9</v>
      </c>
      <c r="L5" s="138" t="str">
        <f t="shared" si="0"/>
        <v>2016/9</v>
      </c>
      <c r="M5" s="139" t="str">
        <f t="shared" si="0"/>
        <v>2017/9</v>
      </c>
      <c r="N5" s="139" t="str">
        <f>N41</f>
        <v>2018/9</v>
      </c>
    </row>
    <row r="6" spans="1:14" s="37" customFormat="1" ht="15" customHeight="1" x14ac:dyDescent="0.2">
      <c r="A6" s="84" t="s">
        <v>169</v>
      </c>
      <c r="B6" s="84"/>
      <c r="C6" s="85" t="s">
        <v>141</v>
      </c>
      <c r="D6" s="86">
        <f t="shared" ref="D6:H13" si="1">ROUNDDOWN(D43,0)</f>
        <v>11033</v>
      </c>
      <c r="E6" s="86">
        <f>ROUNDDOWN(E43,0)</f>
        <v>12196</v>
      </c>
      <c r="F6" s="86">
        <f t="shared" si="1"/>
        <v>13125</v>
      </c>
      <c r="G6" s="86">
        <f t="shared" si="1"/>
        <v>15338</v>
      </c>
      <c r="H6" s="86">
        <f t="shared" si="1"/>
        <v>14698</v>
      </c>
      <c r="I6" s="86">
        <f t="shared" ref="I6:M13" si="2">ROUNDDOWN(I43,0)</f>
        <v>16150</v>
      </c>
      <c r="J6" s="86">
        <f t="shared" si="2"/>
        <v>15363</v>
      </c>
      <c r="K6" s="86">
        <f t="shared" si="2"/>
        <v>14485</v>
      </c>
      <c r="L6" s="86">
        <f t="shared" si="2"/>
        <v>15775</v>
      </c>
      <c r="M6" s="87">
        <f>ROUNDDOWN(M43,0)</f>
        <v>15188</v>
      </c>
      <c r="N6" s="87">
        <f>ROUNDDOWN(N43,0)</f>
        <v>11353</v>
      </c>
    </row>
    <row r="7" spans="1:14" s="37" customFormat="1" ht="15" customHeight="1" x14ac:dyDescent="0.2">
      <c r="A7" s="43" t="s">
        <v>170</v>
      </c>
      <c r="B7" s="43"/>
      <c r="C7" s="88" t="s">
        <v>142</v>
      </c>
      <c r="D7" s="89">
        <f t="shared" si="1"/>
        <v>8301</v>
      </c>
      <c r="E7" s="89">
        <f t="shared" si="1"/>
        <v>9328</v>
      </c>
      <c r="F7" s="89">
        <f t="shared" si="1"/>
        <v>10070</v>
      </c>
      <c r="G7" s="89">
        <f t="shared" si="1"/>
        <v>11659</v>
      </c>
      <c r="H7" s="89">
        <f t="shared" si="1"/>
        <v>11718</v>
      </c>
      <c r="I7" s="89">
        <f t="shared" si="2"/>
        <v>12936</v>
      </c>
      <c r="J7" s="89">
        <f t="shared" si="2"/>
        <v>11735</v>
      </c>
      <c r="K7" s="89">
        <f t="shared" si="2"/>
        <v>10218</v>
      </c>
      <c r="L7" s="89">
        <f t="shared" si="2"/>
        <v>11100</v>
      </c>
      <c r="M7" s="90">
        <f t="shared" si="2"/>
        <v>9665</v>
      </c>
      <c r="N7" s="365">
        <f t="shared" ref="N7:N13" si="3">ROUNDDOWN(N44,0)</f>
        <v>7258</v>
      </c>
    </row>
    <row r="8" spans="1:14" s="37" customFormat="1" ht="15" customHeight="1" x14ac:dyDescent="0.2">
      <c r="A8" s="20" t="s">
        <v>171</v>
      </c>
      <c r="B8" s="20"/>
      <c r="C8" s="24" t="s">
        <v>230</v>
      </c>
      <c r="D8" s="95">
        <f t="shared" si="1"/>
        <v>2732</v>
      </c>
      <c r="E8" s="95">
        <f t="shared" si="1"/>
        <v>2868</v>
      </c>
      <c r="F8" s="95">
        <f t="shared" si="1"/>
        <v>3055</v>
      </c>
      <c r="G8" s="95">
        <f t="shared" si="1"/>
        <v>3678</v>
      </c>
      <c r="H8" s="95">
        <f t="shared" si="1"/>
        <v>2979</v>
      </c>
      <c r="I8" s="95">
        <f t="shared" si="2"/>
        <v>3214</v>
      </c>
      <c r="J8" s="95">
        <f t="shared" si="2"/>
        <v>3627</v>
      </c>
      <c r="K8" s="95">
        <f t="shared" si="2"/>
        <v>4267</v>
      </c>
      <c r="L8" s="95">
        <f t="shared" si="2"/>
        <v>4675</v>
      </c>
      <c r="M8" s="96">
        <f t="shared" si="2"/>
        <v>5523</v>
      </c>
      <c r="N8" s="371">
        <f t="shared" si="3"/>
        <v>4094</v>
      </c>
    </row>
    <row r="9" spans="1:14" s="37" customFormat="1" ht="15" customHeight="1" x14ac:dyDescent="0.2">
      <c r="A9" s="20" t="s">
        <v>172</v>
      </c>
      <c r="B9" s="20"/>
      <c r="C9" s="24" t="s">
        <v>143</v>
      </c>
      <c r="D9" s="95">
        <f t="shared" si="1"/>
        <v>1790</v>
      </c>
      <c r="E9" s="95">
        <f t="shared" si="1"/>
        <v>1700</v>
      </c>
      <c r="F9" s="95">
        <f t="shared" si="1"/>
        <v>1677</v>
      </c>
      <c r="G9" s="95">
        <f t="shared" si="1"/>
        <v>1663</v>
      </c>
      <c r="H9" s="95">
        <f t="shared" si="1"/>
        <v>1812</v>
      </c>
      <c r="I9" s="95">
        <f t="shared" si="2"/>
        <v>2204</v>
      </c>
      <c r="J9" s="95">
        <f t="shared" si="2"/>
        <v>2337</v>
      </c>
      <c r="K9" s="95">
        <f t="shared" si="2"/>
        <v>2532</v>
      </c>
      <c r="L9" s="95">
        <f t="shared" si="2"/>
        <v>2985</v>
      </c>
      <c r="M9" s="96">
        <f t="shared" si="2"/>
        <v>2806</v>
      </c>
      <c r="N9" s="371">
        <f t="shared" si="3"/>
        <v>2861</v>
      </c>
    </row>
    <row r="10" spans="1:14" s="37" customFormat="1" ht="15" customHeight="1" x14ac:dyDescent="0.2">
      <c r="A10" s="20" t="s">
        <v>174</v>
      </c>
      <c r="B10" s="20"/>
      <c r="C10" s="24" t="s">
        <v>144</v>
      </c>
      <c r="D10" s="95">
        <f t="shared" si="1"/>
        <v>941</v>
      </c>
      <c r="E10" s="95">
        <f t="shared" si="1"/>
        <v>1168</v>
      </c>
      <c r="F10" s="95">
        <f t="shared" si="1"/>
        <v>1377</v>
      </c>
      <c r="G10" s="95">
        <f t="shared" si="1"/>
        <v>2014</v>
      </c>
      <c r="H10" s="95">
        <f t="shared" si="1"/>
        <v>1167</v>
      </c>
      <c r="I10" s="95">
        <f t="shared" si="2"/>
        <v>1010</v>
      </c>
      <c r="J10" s="95">
        <f t="shared" si="2"/>
        <v>1290</v>
      </c>
      <c r="K10" s="95">
        <f t="shared" si="2"/>
        <v>1734</v>
      </c>
      <c r="L10" s="95">
        <f t="shared" si="2"/>
        <v>1689</v>
      </c>
      <c r="M10" s="96">
        <f t="shared" si="2"/>
        <v>2717</v>
      </c>
      <c r="N10" s="96">
        <f t="shared" si="3"/>
        <v>1232</v>
      </c>
    </row>
    <row r="11" spans="1:14" s="37" customFormat="1" ht="15" customHeight="1" x14ac:dyDescent="0.2">
      <c r="A11" s="20" t="s">
        <v>177</v>
      </c>
      <c r="B11" s="20"/>
      <c r="C11" s="24" t="s">
        <v>145</v>
      </c>
      <c r="D11" s="95">
        <f t="shared" si="1"/>
        <v>978</v>
      </c>
      <c r="E11" s="95">
        <f t="shared" si="1"/>
        <v>1202</v>
      </c>
      <c r="F11" s="95">
        <f t="shared" si="1"/>
        <v>1382</v>
      </c>
      <c r="G11" s="95">
        <f t="shared" si="1"/>
        <v>2039</v>
      </c>
      <c r="H11" s="95">
        <f t="shared" si="1"/>
        <v>1175</v>
      </c>
      <c r="I11" s="95">
        <f t="shared" si="2"/>
        <v>1042</v>
      </c>
      <c r="J11" s="95">
        <f t="shared" si="2"/>
        <v>1321</v>
      </c>
      <c r="K11" s="95">
        <f t="shared" si="2"/>
        <v>1738</v>
      </c>
      <c r="L11" s="95">
        <f t="shared" si="2"/>
        <v>1644</v>
      </c>
      <c r="M11" s="96">
        <f t="shared" si="2"/>
        <v>2695</v>
      </c>
      <c r="N11" s="96">
        <f t="shared" si="3"/>
        <v>1237</v>
      </c>
    </row>
    <row r="12" spans="1:14" s="37" customFormat="1" ht="15" customHeight="1" x14ac:dyDescent="0.2">
      <c r="A12" s="20" t="s">
        <v>178</v>
      </c>
      <c r="B12" s="20"/>
      <c r="C12" s="27" t="s">
        <v>228</v>
      </c>
      <c r="D12" s="97">
        <f>ROUNDDOWN(D49,0)</f>
        <v>935</v>
      </c>
      <c r="E12" s="97">
        <f t="shared" si="1"/>
        <v>466</v>
      </c>
      <c r="F12" s="97">
        <f t="shared" si="1"/>
        <v>1294</v>
      </c>
      <c r="G12" s="97">
        <f t="shared" si="1"/>
        <v>1893</v>
      </c>
      <c r="H12" s="97">
        <f t="shared" si="1"/>
        <v>1197</v>
      </c>
      <c r="I12" s="97">
        <f t="shared" si="2"/>
        <v>1028</v>
      </c>
      <c r="J12" s="97">
        <f t="shared" si="2"/>
        <v>1318</v>
      </c>
      <c r="K12" s="97">
        <f t="shared" si="2"/>
        <v>1849</v>
      </c>
      <c r="L12" s="97">
        <f t="shared" si="2"/>
        <v>1472</v>
      </c>
      <c r="M12" s="98">
        <f>ROUNDDOWN(M49,0)</f>
        <v>2643</v>
      </c>
      <c r="N12" s="374">
        <f t="shared" si="3"/>
        <v>1237</v>
      </c>
    </row>
    <row r="13" spans="1:14" s="37" customFormat="1" ht="15" customHeight="1" x14ac:dyDescent="0.2">
      <c r="A13" s="156" t="s">
        <v>179</v>
      </c>
      <c r="B13" s="156"/>
      <c r="C13" s="146" t="s">
        <v>146</v>
      </c>
      <c r="D13" s="185">
        <f>ROUNDDOWN(D50,0)</f>
        <v>525</v>
      </c>
      <c r="E13" s="185">
        <f t="shared" si="1"/>
        <v>261</v>
      </c>
      <c r="F13" s="185">
        <f t="shared" si="1"/>
        <v>742</v>
      </c>
      <c r="G13" s="185">
        <f t="shared" si="1"/>
        <v>1104</v>
      </c>
      <c r="H13" s="185">
        <f t="shared" si="1"/>
        <v>719</v>
      </c>
      <c r="I13" s="185">
        <f t="shared" si="2"/>
        <v>580</v>
      </c>
      <c r="J13" s="185">
        <f t="shared" si="2"/>
        <v>812</v>
      </c>
      <c r="K13" s="185">
        <f t="shared" si="2"/>
        <v>1171</v>
      </c>
      <c r="L13" s="185">
        <f t="shared" si="2"/>
        <v>955</v>
      </c>
      <c r="M13" s="186">
        <f t="shared" si="2"/>
        <v>1963</v>
      </c>
      <c r="N13" s="186">
        <f t="shared" si="3"/>
        <v>1012</v>
      </c>
    </row>
    <row r="14" spans="1:14" ht="15" customHeight="1" x14ac:dyDescent="0.2">
      <c r="A14" s="633" t="s">
        <v>87</v>
      </c>
      <c r="B14" s="633"/>
      <c r="C14" s="63" t="s">
        <v>110</v>
      </c>
      <c r="D14" s="214">
        <f>D51</f>
        <v>1143</v>
      </c>
      <c r="E14" s="214">
        <f t="shared" ref="E14:N14" si="4">E51</f>
        <v>1999</v>
      </c>
      <c r="F14" s="214">
        <f t="shared" si="4"/>
        <v>1583</v>
      </c>
      <c r="G14" s="214">
        <f t="shared" si="4"/>
        <v>632</v>
      </c>
      <c r="H14" s="214">
        <f t="shared" si="4"/>
        <v>1124</v>
      </c>
      <c r="I14" s="214">
        <f t="shared" si="4"/>
        <v>1415</v>
      </c>
      <c r="J14" s="214">
        <f t="shared" si="4"/>
        <v>1673</v>
      </c>
      <c r="K14" s="214">
        <f t="shared" si="4"/>
        <v>569</v>
      </c>
      <c r="L14" s="214">
        <f>L51</f>
        <v>-4468</v>
      </c>
      <c r="M14" s="355">
        <f t="shared" si="4"/>
        <v>3538</v>
      </c>
      <c r="N14" s="355">
        <f t="shared" si="4"/>
        <v>1201</v>
      </c>
    </row>
    <row r="15" spans="1:14" s="37" customFormat="1" ht="15" customHeight="1" x14ac:dyDescent="0.2">
      <c r="A15" s="636" t="s">
        <v>182</v>
      </c>
      <c r="B15" s="636"/>
      <c r="C15" s="57" t="s">
        <v>116</v>
      </c>
      <c r="D15" s="110">
        <f t="shared" ref="D15:N15" si="5">D52</f>
        <v>-34</v>
      </c>
      <c r="E15" s="110">
        <f t="shared" si="5"/>
        <v>-624</v>
      </c>
      <c r="F15" s="110">
        <f t="shared" si="5"/>
        <v>-1599</v>
      </c>
      <c r="G15" s="110">
        <f t="shared" si="5"/>
        <v>-1179</v>
      </c>
      <c r="H15" s="110">
        <f t="shared" si="5"/>
        <v>-522</v>
      </c>
      <c r="I15" s="110">
        <f t="shared" si="5"/>
        <v>-624</v>
      </c>
      <c r="J15" s="110">
        <f t="shared" si="5"/>
        <v>-836</v>
      </c>
      <c r="K15" s="110">
        <f t="shared" si="5"/>
        <v>-1900</v>
      </c>
      <c r="L15" s="110">
        <f t="shared" si="5"/>
        <v>-442</v>
      </c>
      <c r="M15" s="111">
        <f t="shared" si="5"/>
        <v>-897</v>
      </c>
      <c r="N15" s="111">
        <f t="shared" si="5"/>
        <v>-155</v>
      </c>
    </row>
    <row r="16" spans="1:14" s="37" customFormat="1" ht="15" customHeight="1" x14ac:dyDescent="0.2">
      <c r="A16" s="637" t="s">
        <v>183</v>
      </c>
      <c r="B16" s="637"/>
      <c r="C16" s="60" t="s">
        <v>148</v>
      </c>
      <c r="D16" s="215">
        <f t="shared" ref="D16:N16" si="6">D53</f>
        <v>-483</v>
      </c>
      <c r="E16" s="215">
        <f t="shared" si="6"/>
        <v>-486</v>
      </c>
      <c r="F16" s="215">
        <f t="shared" si="6"/>
        <v>-703</v>
      </c>
      <c r="G16" s="215">
        <f t="shared" si="6"/>
        <v>-808</v>
      </c>
      <c r="H16" s="215">
        <f t="shared" si="6"/>
        <v>-609</v>
      </c>
      <c r="I16" s="215">
        <f t="shared" si="6"/>
        <v>-639</v>
      </c>
      <c r="J16" s="215">
        <f t="shared" si="6"/>
        <v>-619</v>
      </c>
      <c r="K16" s="215">
        <f t="shared" si="6"/>
        <v>-199</v>
      </c>
      <c r="L16" s="215">
        <f t="shared" si="6"/>
        <v>5655</v>
      </c>
      <c r="M16" s="356">
        <f t="shared" si="6"/>
        <v>-1111</v>
      </c>
      <c r="N16" s="356">
        <f t="shared" si="6"/>
        <v>-588</v>
      </c>
    </row>
    <row r="17" spans="1:14" s="37" customFormat="1" ht="15" customHeight="1" x14ac:dyDescent="0.2">
      <c r="A17" s="632" t="s">
        <v>200</v>
      </c>
      <c r="B17" s="632"/>
      <c r="C17" s="191" t="s">
        <v>85</v>
      </c>
      <c r="D17" s="192">
        <f t="shared" ref="D17:N17" si="7">D54</f>
        <v>7312</v>
      </c>
      <c r="E17" s="192">
        <f t="shared" si="7"/>
        <v>7113</v>
      </c>
      <c r="F17" s="192">
        <f t="shared" si="7"/>
        <v>7189</v>
      </c>
      <c r="G17" s="192">
        <f t="shared" si="7"/>
        <v>6379</v>
      </c>
      <c r="H17" s="192">
        <f t="shared" si="7"/>
        <v>5351</v>
      </c>
      <c r="I17" s="192">
        <f t="shared" si="7"/>
        <v>7489</v>
      </c>
      <c r="J17" s="192">
        <f t="shared" si="7"/>
        <v>9550</v>
      </c>
      <c r="K17" s="192">
        <f t="shared" si="7"/>
        <v>7634</v>
      </c>
      <c r="L17" s="192">
        <f t="shared" si="7"/>
        <v>5456</v>
      </c>
      <c r="M17" s="357">
        <f t="shared" si="7"/>
        <v>7903</v>
      </c>
      <c r="N17" s="357">
        <f t="shared" si="7"/>
        <v>7303</v>
      </c>
    </row>
    <row r="18" spans="1:14" s="37" customFormat="1" ht="15" customHeight="1" x14ac:dyDescent="0.2">
      <c r="A18" s="635" t="s">
        <v>201</v>
      </c>
      <c r="B18" s="635"/>
      <c r="C18" s="193" t="s">
        <v>86</v>
      </c>
      <c r="D18" s="194">
        <f t="shared" ref="D18:N18" si="8">D55</f>
        <v>7944</v>
      </c>
      <c r="E18" s="194">
        <f t="shared" si="8"/>
        <v>8000</v>
      </c>
      <c r="F18" s="194">
        <f t="shared" si="8"/>
        <v>6466</v>
      </c>
      <c r="G18" s="194">
        <f t="shared" si="8"/>
        <v>5022</v>
      </c>
      <c r="H18" s="194">
        <f t="shared" si="8"/>
        <v>5343</v>
      </c>
      <c r="I18" s="194">
        <f t="shared" si="8"/>
        <v>7645</v>
      </c>
      <c r="J18" s="194">
        <f t="shared" si="8"/>
        <v>9775</v>
      </c>
      <c r="K18" s="194">
        <f t="shared" si="8"/>
        <v>6099</v>
      </c>
      <c r="L18" s="194">
        <f t="shared" si="8"/>
        <v>6195</v>
      </c>
      <c r="M18" s="358">
        <f t="shared" si="8"/>
        <v>9576</v>
      </c>
      <c r="N18" s="358">
        <f t="shared" si="8"/>
        <v>7775</v>
      </c>
    </row>
    <row r="19" spans="1:14" ht="9.75" customHeight="1" x14ac:dyDescent="0.2">
      <c r="A19" s="130"/>
      <c r="B19" s="130"/>
      <c r="C19" s="131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</row>
    <row r="22" spans="1:14" ht="11.25" customHeight="1" x14ac:dyDescent="0.2">
      <c r="A22" s="9"/>
      <c r="B22" s="9"/>
      <c r="C22" s="21"/>
      <c r="D22" s="182" t="s">
        <v>412</v>
      </c>
      <c r="E22" s="182"/>
      <c r="F22" s="182"/>
      <c r="G22" s="182"/>
      <c r="H22" s="183"/>
      <c r="I22" s="183"/>
      <c r="J22" s="183"/>
      <c r="K22" s="183"/>
      <c r="L22" s="183"/>
      <c r="M22" s="183"/>
      <c r="N22" s="183"/>
    </row>
    <row r="23" spans="1:14" ht="11.25" customHeight="1" x14ac:dyDescent="0.2">
      <c r="A23" s="43"/>
      <c r="B23" s="43"/>
      <c r="C23" s="88"/>
      <c r="D23" s="184" t="str">
        <f>D57</f>
        <v>2009/3</v>
      </c>
      <c r="E23" s="184" t="str">
        <f>E57</f>
        <v>2010/3</v>
      </c>
      <c r="F23" s="184" t="str">
        <f t="shared" ref="F23:N23" si="9">F57</f>
        <v>2011/3</v>
      </c>
      <c r="G23" s="184" t="str">
        <f t="shared" si="9"/>
        <v>2012/3</v>
      </c>
      <c r="H23" s="184" t="str">
        <f t="shared" si="9"/>
        <v>2013/3</v>
      </c>
      <c r="I23" s="184" t="str">
        <f t="shared" si="9"/>
        <v>2014/3</v>
      </c>
      <c r="J23" s="138" t="str">
        <f t="shared" si="9"/>
        <v>2015/3</v>
      </c>
      <c r="K23" s="138" t="str">
        <f t="shared" si="9"/>
        <v>2016/3</v>
      </c>
      <c r="L23" s="138" t="str">
        <f t="shared" si="9"/>
        <v>2017/3</v>
      </c>
      <c r="M23" s="139" t="str">
        <f t="shared" si="9"/>
        <v>2018/3</v>
      </c>
      <c r="N23" s="139" t="str">
        <f t="shared" si="9"/>
        <v>2019/3(予)</v>
      </c>
    </row>
    <row r="24" spans="1:14" ht="15" customHeight="1" x14ac:dyDescent="0.2">
      <c r="A24" s="84" t="s">
        <v>169</v>
      </c>
      <c r="B24" s="84"/>
      <c r="C24" s="85" t="s">
        <v>141</v>
      </c>
      <c r="D24" s="86">
        <f>ROUNDDOWN(D59,0)</f>
        <v>13962</v>
      </c>
      <c r="E24" s="86">
        <f t="shared" ref="E24:K24" si="10">ROUNDDOWN(E59,0)</f>
        <v>13930</v>
      </c>
      <c r="F24" s="86">
        <f t="shared" si="10"/>
        <v>14858</v>
      </c>
      <c r="G24" s="86">
        <f t="shared" si="10"/>
        <v>17265</v>
      </c>
      <c r="H24" s="86">
        <f t="shared" si="10"/>
        <v>14592</v>
      </c>
      <c r="I24" s="86">
        <f t="shared" si="10"/>
        <v>16349</v>
      </c>
      <c r="J24" s="86">
        <f t="shared" si="10"/>
        <v>15121</v>
      </c>
      <c r="K24" s="86">
        <f t="shared" si="10"/>
        <v>15307</v>
      </c>
      <c r="L24" s="86">
        <f>ROUNDDOWN(L59,0)</f>
        <v>15248</v>
      </c>
      <c r="M24" s="87">
        <f>ROUNDDOWN(M59,0)</f>
        <v>15204</v>
      </c>
      <c r="N24" s="87">
        <f>ROUNDDOWN(N59,0)</f>
        <v>11646</v>
      </c>
    </row>
    <row r="25" spans="1:14" ht="15" customHeight="1" x14ac:dyDescent="0.2">
      <c r="A25" s="43" t="s">
        <v>170</v>
      </c>
      <c r="B25" s="43"/>
      <c r="C25" s="88" t="s">
        <v>142</v>
      </c>
      <c r="D25" s="89">
        <f t="shared" ref="D25:L25" si="11">ROUNDDOWN(D60,0)</f>
        <v>10408</v>
      </c>
      <c r="E25" s="89">
        <f t="shared" si="11"/>
        <v>10860</v>
      </c>
      <c r="F25" s="89">
        <f t="shared" si="11"/>
        <v>11447</v>
      </c>
      <c r="G25" s="89">
        <f t="shared" si="11"/>
        <v>14064</v>
      </c>
      <c r="H25" s="89">
        <f t="shared" si="11"/>
        <v>11186</v>
      </c>
      <c r="I25" s="89">
        <f t="shared" si="11"/>
        <v>11883</v>
      </c>
      <c r="J25" s="89">
        <f t="shared" si="11"/>
        <v>18233</v>
      </c>
      <c r="K25" s="89">
        <f t="shared" si="11"/>
        <v>11274</v>
      </c>
      <c r="L25" s="89">
        <f t="shared" si="11"/>
        <v>9979</v>
      </c>
      <c r="M25" s="90">
        <f t="shared" ref="M25:N31" si="12">ROUNDDOWN(M60,0)</f>
        <v>10191</v>
      </c>
      <c r="N25" s="90" t="s">
        <v>306</v>
      </c>
    </row>
    <row r="26" spans="1:14" ht="15" customHeight="1" x14ac:dyDescent="0.2">
      <c r="A26" s="20" t="s">
        <v>171</v>
      </c>
      <c r="B26" s="20"/>
      <c r="C26" s="24" t="s">
        <v>230</v>
      </c>
      <c r="D26" s="95">
        <f t="shared" ref="D26:L26" si="13">ROUNDDOWN(D61,0)</f>
        <v>3553</v>
      </c>
      <c r="E26" s="95">
        <f t="shared" si="13"/>
        <v>3069</v>
      </c>
      <c r="F26" s="95">
        <f t="shared" si="13"/>
        <v>3411</v>
      </c>
      <c r="G26" s="95">
        <f t="shared" si="13"/>
        <v>3201</v>
      </c>
      <c r="H26" s="95">
        <f t="shared" si="13"/>
        <v>3405</v>
      </c>
      <c r="I26" s="95">
        <f t="shared" si="13"/>
        <v>4465</v>
      </c>
      <c r="J26" s="95">
        <f t="shared" si="13"/>
        <v>-3111</v>
      </c>
      <c r="K26" s="95">
        <f t="shared" si="13"/>
        <v>4032</v>
      </c>
      <c r="L26" s="95">
        <f t="shared" si="13"/>
        <v>5269</v>
      </c>
      <c r="M26" s="96">
        <f t="shared" si="12"/>
        <v>5013</v>
      </c>
      <c r="N26" s="96" t="s">
        <v>306</v>
      </c>
    </row>
    <row r="27" spans="1:14" ht="15" customHeight="1" x14ac:dyDescent="0.2">
      <c r="A27" s="20" t="s">
        <v>172</v>
      </c>
      <c r="B27" s="20"/>
      <c r="C27" s="24" t="s">
        <v>143</v>
      </c>
      <c r="D27" s="95">
        <f t="shared" ref="D27:L27" si="14">ROUNDDOWN(D62,0)</f>
        <v>1923</v>
      </c>
      <c r="E27" s="95">
        <f t="shared" si="14"/>
        <v>1748</v>
      </c>
      <c r="F27" s="95">
        <f t="shared" si="14"/>
        <v>1830</v>
      </c>
      <c r="G27" s="95">
        <f t="shared" si="14"/>
        <v>1805</v>
      </c>
      <c r="H27" s="95">
        <f t="shared" si="14"/>
        <v>1848</v>
      </c>
      <c r="I27" s="95">
        <f t="shared" si="14"/>
        <v>2140</v>
      </c>
      <c r="J27" s="95">
        <f t="shared" si="14"/>
        <v>2302</v>
      </c>
      <c r="K27" s="95">
        <f t="shared" si="14"/>
        <v>3112</v>
      </c>
      <c r="L27" s="95">
        <f t="shared" si="14"/>
        <v>3606</v>
      </c>
      <c r="M27" s="96">
        <f t="shared" si="12"/>
        <v>3368</v>
      </c>
      <c r="N27" s="96" t="s">
        <v>306</v>
      </c>
    </row>
    <row r="28" spans="1:14" ht="15" customHeight="1" x14ac:dyDescent="0.2">
      <c r="A28" s="20" t="s">
        <v>174</v>
      </c>
      <c r="B28" s="20"/>
      <c r="C28" s="24" t="s">
        <v>144</v>
      </c>
      <c r="D28" s="95">
        <f t="shared" ref="D28:L28" si="15">ROUNDDOWN(D63,0)</f>
        <v>1629</v>
      </c>
      <c r="E28" s="95">
        <f t="shared" si="15"/>
        <v>1321</v>
      </c>
      <c r="F28" s="95">
        <f t="shared" si="15"/>
        <v>1580</v>
      </c>
      <c r="G28" s="95">
        <f t="shared" si="15"/>
        <v>1395</v>
      </c>
      <c r="H28" s="95">
        <f t="shared" si="15"/>
        <v>1557</v>
      </c>
      <c r="I28" s="95">
        <f t="shared" si="15"/>
        <v>2324</v>
      </c>
      <c r="J28" s="95">
        <f t="shared" si="15"/>
        <v>-5413</v>
      </c>
      <c r="K28" s="95">
        <f t="shared" si="15"/>
        <v>919</v>
      </c>
      <c r="L28" s="95">
        <f t="shared" si="15"/>
        <v>1662</v>
      </c>
      <c r="M28" s="96">
        <f t="shared" si="12"/>
        <v>1645</v>
      </c>
      <c r="N28" s="96">
        <f t="shared" si="12"/>
        <v>1067</v>
      </c>
    </row>
    <row r="29" spans="1:14" ht="15" customHeight="1" x14ac:dyDescent="0.2">
      <c r="A29" s="20" t="s">
        <v>177</v>
      </c>
      <c r="B29" s="20"/>
      <c r="C29" s="24" t="s">
        <v>145</v>
      </c>
      <c r="D29" s="95">
        <f t="shared" ref="D29:L29" si="16">ROUNDDOWN(D64,0)</f>
        <v>1651</v>
      </c>
      <c r="E29" s="95">
        <f t="shared" si="16"/>
        <v>1321</v>
      </c>
      <c r="F29" s="95">
        <f t="shared" si="16"/>
        <v>1547</v>
      </c>
      <c r="G29" s="95">
        <f t="shared" si="16"/>
        <v>1411</v>
      </c>
      <c r="H29" s="95">
        <f t="shared" si="16"/>
        <v>1560</v>
      </c>
      <c r="I29" s="95">
        <f t="shared" si="16"/>
        <v>2307</v>
      </c>
      <c r="J29" s="95">
        <f t="shared" si="16"/>
        <v>-5403</v>
      </c>
      <c r="K29" s="95">
        <f t="shared" si="16"/>
        <v>831</v>
      </c>
      <c r="L29" s="95">
        <f t="shared" si="16"/>
        <v>1532</v>
      </c>
      <c r="M29" s="96">
        <f t="shared" si="12"/>
        <v>1646</v>
      </c>
      <c r="N29" s="96">
        <f t="shared" si="12"/>
        <v>1062</v>
      </c>
    </row>
    <row r="30" spans="1:14" s="37" customFormat="1" ht="15" customHeight="1" x14ac:dyDescent="0.2">
      <c r="A30" s="20" t="s">
        <v>178</v>
      </c>
      <c r="B30" s="20"/>
      <c r="C30" s="24" t="s">
        <v>228</v>
      </c>
      <c r="D30" s="97">
        <f t="shared" ref="D30:L30" si="17">ROUNDDOWN(D65,0)</f>
        <v>1513</v>
      </c>
      <c r="E30" s="97">
        <f t="shared" si="17"/>
        <v>1263</v>
      </c>
      <c r="F30" s="97">
        <f t="shared" si="17"/>
        <v>1283</v>
      </c>
      <c r="G30" s="97">
        <f t="shared" si="17"/>
        <v>1292</v>
      </c>
      <c r="H30" s="97">
        <f t="shared" si="17"/>
        <v>1549</v>
      </c>
      <c r="I30" s="97">
        <f t="shared" si="17"/>
        <v>2230</v>
      </c>
      <c r="J30" s="97">
        <f t="shared" si="17"/>
        <v>-6433</v>
      </c>
      <c r="K30" s="97">
        <f t="shared" si="17"/>
        <v>-7244</v>
      </c>
      <c r="L30" s="97">
        <f t="shared" si="17"/>
        <v>1218</v>
      </c>
      <c r="M30" s="98">
        <f t="shared" si="12"/>
        <v>3073</v>
      </c>
      <c r="N30" s="98" t="s">
        <v>306</v>
      </c>
    </row>
    <row r="31" spans="1:14" ht="15" customHeight="1" x14ac:dyDescent="0.2">
      <c r="A31" s="156" t="s">
        <v>179</v>
      </c>
      <c r="B31" s="156"/>
      <c r="C31" s="146" t="s">
        <v>146</v>
      </c>
      <c r="D31" s="185">
        <f t="shared" ref="D31:L31" si="18">ROUNDDOWN(D66,0)</f>
        <v>866</v>
      </c>
      <c r="E31" s="185">
        <f t="shared" si="18"/>
        <v>735</v>
      </c>
      <c r="F31" s="185">
        <f t="shared" si="18"/>
        <v>734</v>
      </c>
      <c r="G31" s="185">
        <f t="shared" si="18"/>
        <v>639</v>
      </c>
      <c r="H31" s="185">
        <f t="shared" si="18"/>
        <v>955</v>
      </c>
      <c r="I31" s="185">
        <f t="shared" si="18"/>
        <v>1283</v>
      </c>
      <c r="J31" s="185">
        <f t="shared" si="18"/>
        <v>-5520</v>
      </c>
      <c r="K31" s="185">
        <f t="shared" si="18"/>
        <v>-7265</v>
      </c>
      <c r="L31" s="185">
        <f t="shared" si="18"/>
        <v>1411</v>
      </c>
      <c r="M31" s="186">
        <f t="shared" si="12"/>
        <v>2352</v>
      </c>
      <c r="N31" s="186">
        <f t="shared" si="12"/>
        <v>767</v>
      </c>
    </row>
    <row r="32" spans="1:14" ht="15" customHeight="1" x14ac:dyDescent="0.2">
      <c r="A32" s="633" t="s">
        <v>87</v>
      </c>
      <c r="B32" s="633"/>
      <c r="C32" s="63" t="s">
        <v>110</v>
      </c>
      <c r="D32" s="214">
        <f>連CF!D52-D51</f>
        <v>-144</v>
      </c>
      <c r="E32" s="214">
        <f>連CF!E52-E51</f>
        <v>54</v>
      </c>
      <c r="F32" s="214">
        <f>連CF!F52-F51</f>
        <v>1253</v>
      </c>
      <c r="G32" s="214">
        <f>連CF!G52-G51</f>
        <v>1648</v>
      </c>
      <c r="H32" s="214">
        <f>連CF!H52-H51</f>
        <v>3604</v>
      </c>
      <c r="I32" s="214">
        <f>連CF!I52-I51</f>
        <v>2920</v>
      </c>
      <c r="J32" s="214">
        <f>連CF!J52-J51</f>
        <v>543</v>
      </c>
      <c r="K32" s="214">
        <f>連CF!K52-K51</f>
        <v>-117</v>
      </c>
      <c r="L32" s="214">
        <f>連CF!L52-L51</f>
        <v>3074</v>
      </c>
      <c r="M32" s="355">
        <f>連CF!M52-M51</f>
        <v>2226</v>
      </c>
      <c r="N32" s="613" t="s">
        <v>306</v>
      </c>
    </row>
    <row r="33" spans="1:15" s="37" customFormat="1" ht="15" customHeight="1" x14ac:dyDescent="0.2">
      <c r="A33" s="636" t="s">
        <v>182</v>
      </c>
      <c r="B33" s="636"/>
      <c r="C33" s="57" t="s">
        <v>116</v>
      </c>
      <c r="D33" s="110">
        <f>'連CF-2'!D24-D52</f>
        <v>-682</v>
      </c>
      <c r="E33" s="110">
        <f>'連CF-2'!E24-E52</f>
        <v>-866</v>
      </c>
      <c r="F33" s="110">
        <f>'連CF-2'!F24-F52</f>
        <v>-1228</v>
      </c>
      <c r="G33" s="110">
        <f>'連CF-2'!G24-G52</f>
        <v>-975</v>
      </c>
      <c r="H33" s="110">
        <f>'連CF-2'!H24-H52</f>
        <v>-1063</v>
      </c>
      <c r="I33" s="110">
        <f>'連CF-2'!I24-I52</f>
        <v>-632</v>
      </c>
      <c r="J33" s="110">
        <f>'連CF-2'!J24-J52</f>
        <v>-2313</v>
      </c>
      <c r="K33" s="110">
        <f>'連CF-2'!K24-K52</f>
        <v>-1725</v>
      </c>
      <c r="L33" s="110">
        <f>'連CF-2'!L24-L52</f>
        <v>-358</v>
      </c>
      <c r="M33" s="111">
        <f>'連CF-2'!M24-M52</f>
        <v>1350</v>
      </c>
      <c r="N33" s="111" t="s">
        <v>306</v>
      </c>
    </row>
    <row r="34" spans="1:15" s="37" customFormat="1" ht="15" customHeight="1" x14ac:dyDescent="0.2">
      <c r="A34" s="637" t="s">
        <v>183</v>
      </c>
      <c r="B34" s="637"/>
      <c r="C34" s="60" t="s">
        <v>148</v>
      </c>
      <c r="D34" s="215">
        <f>'連CF-2'!D37-D53</f>
        <v>-1</v>
      </c>
      <c r="E34" s="215">
        <f>'連CF-2'!E37-E53</f>
        <v>-1</v>
      </c>
      <c r="F34" s="215">
        <f>'連CF-2'!F37-F53</f>
        <v>-112</v>
      </c>
      <c r="G34" s="215">
        <f>'連CF-2'!G37-G53</f>
        <v>-344</v>
      </c>
      <c r="H34" s="215">
        <f>'連CF-2'!H37-H53</f>
        <v>-392</v>
      </c>
      <c r="I34" s="215">
        <f>'連CF-2'!I37-I53</f>
        <v>-383</v>
      </c>
      <c r="J34" s="215">
        <f>'連CF-2'!J37-J53</f>
        <v>-370</v>
      </c>
      <c r="K34" s="215">
        <f>'連CF-2'!K37-K53</f>
        <v>1221</v>
      </c>
      <c r="L34" s="215">
        <f>'連CF-2'!L37-L53</f>
        <v>-1015</v>
      </c>
      <c r="M34" s="356">
        <f>'連CF-2'!M37-M53</f>
        <v>-5832</v>
      </c>
      <c r="N34" s="356" t="s">
        <v>306</v>
      </c>
    </row>
    <row r="35" spans="1:15" s="37" customFormat="1" ht="15" customHeight="1" x14ac:dyDescent="0.2">
      <c r="A35" s="632" t="s">
        <v>200</v>
      </c>
      <c r="B35" s="632"/>
      <c r="C35" s="191" t="s">
        <v>85</v>
      </c>
      <c r="D35" s="192">
        <f t="shared" ref="D35:L35" si="19">D18</f>
        <v>7944</v>
      </c>
      <c r="E35" s="192">
        <f t="shared" si="19"/>
        <v>8000</v>
      </c>
      <c r="F35" s="192">
        <f t="shared" si="19"/>
        <v>6466</v>
      </c>
      <c r="G35" s="192">
        <f t="shared" si="19"/>
        <v>5022</v>
      </c>
      <c r="H35" s="192">
        <f t="shared" si="19"/>
        <v>5343</v>
      </c>
      <c r="I35" s="192">
        <f t="shared" si="19"/>
        <v>7645</v>
      </c>
      <c r="J35" s="192">
        <f t="shared" si="19"/>
        <v>9775</v>
      </c>
      <c r="K35" s="192">
        <f t="shared" si="19"/>
        <v>6099</v>
      </c>
      <c r="L35" s="192">
        <f t="shared" si="19"/>
        <v>6195</v>
      </c>
      <c r="M35" s="357">
        <f>M18</f>
        <v>9576</v>
      </c>
      <c r="N35" s="357" t="s">
        <v>306</v>
      </c>
    </row>
    <row r="36" spans="1:15" s="37" customFormat="1" ht="15" customHeight="1" x14ac:dyDescent="0.2">
      <c r="A36" s="635" t="s">
        <v>201</v>
      </c>
      <c r="B36" s="635"/>
      <c r="C36" s="193" t="s">
        <v>86</v>
      </c>
      <c r="D36" s="194">
        <f>'連CF-2'!D41</f>
        <v>7113</v>
      </c>
      <c r="E36" s="194">
        <f>'連CF-2'!E41</f>
        <v>7189</v>
      </c>
      <c r="F36" s="194">
        <f>'連CF-2'!F41</f>
        <v>6379</v>
      </c>
      <c r="G36" s="194">
        <f>'連CF-2'!G41</f>
        <v>5351</v>
      </c>
      <c r="H36" s="194">
        <f>'連CF-2'!H41</f>
        <v>7489</v>
      </c>
      <c r="I36" s="194">
        <f>'連CF-2'!I41</f>
        <v>9550</v>
      </c>
      <c r="J36" s="194">
        <f>'連CF-2'!J41</f>
        <v>7634</v>
      </c>
      <c r="K36" s="194">
        <f>'連CF-2'!K41</f>
        <v>5456</v>
      </c>
      <c r="L36" s="194">
        <f>'連CF-2'!L41</f>
        <v>7903</v>
      </c>
      <c r="M36" s="358">
        <f>'連CF-2'!M41</f>
        <v>7303</v>
      </c>
      <c r="N36" s="358" t="s">
        <v>306</v>
      </c>
    </row>
    <row r="37" spans="1:15" ht="10.5" customHeight="1" x14ac:dyDescent="0.2">
      <c r="B37" s="99"/>
      <c r="O37" s="66"/>
    </row>
    <row r="38" spans="1:15" ht="10.5" customHeight="1" x14ac:dyDescent="0.2">
      <c r="B38" s="52"/>
    </row>
    <row r="39" spans="1:15" ht="0.15" customHeight="1" x14ac:dyDescent="0.2"/>
    <row r="40" spans="1:15" ht="0.15" customHeight="1" x14ac:dyDescent="0.2"/>
    <row r="41" spans="1:15" ht="0.15" customHeight="1" x14ac:dyDescent="0.2">
      <c r="B41" s="19" t="s">
        <v>309</v>
      </c>
      <c r="C41" s="235"/>
      <c r="D41" s="624" t="s">
        <v>567</v>
      </c>
      <c r="E41" s="624" t="s">
        <v>568</v>
      </c>
      <c r="F41" s="624" t="s">
        <v>569</v>
      </c>
      <c r="G41" s="624" t="s">
        <v>570</v>
      </c>
      <c r="H41" s="624" t="s">
        <v>571</v>
      </c>
      <c r="I41" s="624" t="s">
        <v>572</v>
      </c>
      <c r="J41" s="624" t="s">
        <v>573</v>
      </c>
      <c r="K41" s="624" t="s">
        <v>566</v>
      </c>
      <c r="L41" s="624" t="s">
        <v>565</v>
      </c>
      <c r="M41" s="624" t="s">
        <v>564</v>
      </c>
      <c r="N41" s="623" t="s">
        <v>562</v>
      </c>
    </row>
    <row r="42" spans="1:15" ht="0.15" customHeight="1" x14ac:dyDescent="0.2">
      <c r="B42" s="19" t="s">
        <v>318</v>
      </c>
      <c r="C42" s="235"/>
      <c r="D42" s="125"/>
      <c r="E42" s="125"/>
      <c r="F42" s="125"/>
      <c r="G42" s="125"/>
      <c r="H42" s="125"/>
    </row>
    <row r="43" spans="1:15" ht="0.15" customHeight="1" x14ac:dyDescent="0.2">
      <c r="B43" s="224" t="s">
        <v>169</v>
      </c>
      <c r="C43" s="37"/>
      <c r="D43" s="234">
        <v>11033.384</v>
      </c>
      <c r="E43" s="234">
        <v>12196.518</v>
      </c>
      <c r="F43" s="234">
        <v>13125.460999999999</v>
      </c>
      <c r="G43" s="293">
        <v>15338.683999999999</v>
      </c>
      <c r="H43" s="293">
        <v>14698.016851</v>
      </c>
      <c r="I43" s="293">
        <v>16150.852999999999</v>
      </c>
      <c r="J43" s="293">
        <v>15363.294</v>
      </c>
      <c r="K43" s="293">
        <v>14485.708000000001</v>
      </c>
      <c r="L43" s="293">
        <v>15775.956</v>
      </c>
      <c r="M43" s="622">
        <v>15188.921</v>
      </c>
      <c r="N43" s="622">
        <v>11353.244000000001</v>
      </c>
    </row>
    <row r="44" spans="1:15" ht="0.15" customHeight="1" x14ac:dyDescent="0.2">
      <c r="B44" s="224" t="s">
        <v>170</v>
      </c>
      <c r="C44" s="37"/>
      <c r="D44" s="234">
        <v>8301.3179999999993</v>
      </c>
      <c r="E44" s="234">
        <v>9328.01</v>
      </c>
      <c r="F44" s="234">
        <v>10070.155000000001</v>
      </c>
      <c r="G44" s="293">
        <v>11659.842000000001</v>
      </c>
      <c r="H44" s="293">
        <v>11718.073292999999</v>
      </c>
      <c r="I44" s="293">
        <v>12936.126</v>
      </c>
      <c r="J44" s="293">
        <v>11735.662</v>
      </c>
      <c r="K44" s="293">
        <v>10218.531999999999</v>
      </c>
      <c r="L44" s="373">
        <v>11100.402</v>
      </c>
      <c r="M44" s="373">
        <v>9665.8349999999991</v>
      </c>
      <c r="N44" s="373">
        <v>7258.7510000000002</v>
      </c>
    </row>
    <row r="45" spans="1:15" ht="0.15" customHeight="1" x14ac:dyDescent="0.2">
      <c r="B45" s="224" t="s">
        <v>171</v>
      </c>
      <c r="C45" s="37"/>
      <c r="D45" s="234">
        <v>2732.0650000000001</v>
      </c>
      <c r="E45" s="234">
        <v>2868.5070000000001</v>
      </c>
      <c r="F45" s="234">
        <v>3055.3049999999998</v>
      </c>
      <c r="G45" s="293">
        <v>3678.8409999999999</v>
      </c>
      <c r="H45" s="293">
        <v>2979.9435579999999</v>
      </c>
      <c r="I45" s="293">
        <v>3214.7260000000001</v>
      </c>
      <c r="J45" s="293">
        <v>3627.6309999999999</v>
      </c>
      <c r="K45" s="293">
        <v>4267.1750000000002</v>
      </c>
      <c r="L45" s="373">
        <v>4675.5540000000001</v>
      </c>
      <c r="M45" s="373">
        <v>5523.0860000000002</v>
      </c>
      <c r="N45" s="373">
        <v>4094.4929999999999</v>
      </c>
    </row>
    <row r="46" spans="1:15" ht="0.15" customHeight="1" x14ac:dyDescent="0.2">
      <c r="B46" s="224" t="s">
        <v>172</v>
      </c>
      <c r="C46" s="37"/>
      <c r="D46" s="234">
        <v>1790.8620000000001</v>
      </c>
      <c r="E46" s="234">
        <v>1700.0070000000001</v>
      </c>
      <c r="F46" s="234">
        <v>1677.9649999999999</v>
      </c>
      <c r="G46" s="293">
        <v>1663.8910000000001</v>
      </c>
      <c r="H46" s="293">
        <v>1812.474244</v>
      </c>
      <c r="I46" s="293">
        <v>2204.5390000000002</v>
      </c>
      <c r="J46" s="293">
        <v>2337.4349999999999</v>
      </c>
      <c r="K46" s="293">
        <v>2532.3969999999999</v>
      </c>
      <c r="L46" s="373">
        <v>2985.6570000000002</v>
      </c>
      <c r="M46" s="373">
        <v>2806.029</v>
      </c>
      <c r="N46" s="373">
        <v>2861.8530000000001</v>
      </c>
    </row>
    <row r="47" spans="1:15" ht="0.15" customHeight="1" x14ac:dyDescent="0.2">
      <c r="B47" s="224" t="s">
        <v>174</v>
      </c>
      <c r="C47" s="37"/>
      <c r="D47" s="234">
        <v>941.20299999999997</v>
      </c>
      <c r="E47" s="234">
        <v>1168.499</v>
      </c>
      <c r="F47" s="234">
        <v>1377.34</v>
      </c>
      <c r="G47" s="293">
        <v>2014.95</v>
      </c>
      <c r="H47" s="293">
        <v>1167.4693139999999</v>
      </c>
      <c r="I47" s="293">
        <v>1010.186</v>
      </c>
      <c r="J47" s="293">
        <v>1290.1949999999999</v>
      </c>
      <c r="K47" s="293">
        <v>1734.777</v>
      </c>
      <c r="L47" s="293">
        <v>1689.896</v>
      </c>
      <c r="M47" s="293">
        <v>2717.056</v>
      </c>
      <c r="N47" s="293">
        <v>1232.6389999999999</v>
      </c>
    </row>
    <row r="48" spans="1:15" ht="0.15" customHeight="1" x14ac:dyDescent="0.2">
      <c r="B48" s="227" t="s">
        <v>177</v>
      </c>
      <c r="C48" s="37"/>
      <c r="D48" s="234">
        <v>978.83299999999997</v>
      </c>
      <c r="E48" s="234">
        <v>1202.931</v>
      </c>
      <c r="F48" s="234">
        <v>1382.998</v>
      </c>
      <c r="G48" s="293">
        <v>2039.6210000000001</v>
      </c>
      <c r="H48" s="293">
        <v>1175.8333500000001</v>
      </c>
      <c r="I48" s="293">
        <v>1042.3879999999999</v>
      </c>
      <c r="J48" s="293">
        <v>1321.6780000000001</v>
      </c>
      <c r="K48" s="293">
        <v>1738.2719999999999</v>
      </c>
      <c r="L48" s="293">
        <v>1644.7260000000001</v>
      </c>
      <c r="M48" s="293">
        <v>2695.058</v>
      </c>
      <c r="N48" s="293">
        <v>1237.9100000000001</v>
      </c>
    </row>
    <row r="49" spans="1:14" ht="0.15" customHeight="1" x14ac:dyDescent="0.2">
      <c r="B49" s="227" t="s">
        <v>311</v>
      </c>
      <c r="C49" s="37"/>
      <c r="D49" s="234">
        <v>935.923</v>
      </c>
      <c r="E49" s="234">
        <v>466.38499999999999</v>
      </c>
      <c r="F49" s="234">
        <v>1294.248</v>
      </c>
      <c r="G49" s="293">
        <v>1893.3340000000001</v>
      </c>
      <c r="H49" s="293">
        <v>1197.5199090000001</v>
      </c>
      <c r="I49" s="293">
        <v>1028.58</v>
      </c>
      <c r="J49" s="293">
        <v>1318.21</v>
      </c>
      <c r="K49" s="293">
        <v>1849.4190000000001</v>
      </c>
      <c r="L49" s="373">
        <v>1472.5840000000001</v>
      </c>
      <c r="M49" s="373">
        <v>2643.9580000000001</v>
      </c>
      <c r="N49" s="373">
        <v>1237.3499999999999</v>
      </c>
    </row>
    <row r="50" spans="1:14" ht="0.15" customHeight="1" x14ac:dyDescent="0.2">
      <c r="B50" s="227" t="s">
        <v>179</v>
      </c>
      <c r="C50" s="37"/>
      <c r="D50" s="234">
        <v>525.98</v>
      </c>
      <c r="E50" s="234">
        <v>261.74799999999999</v>
      </c>
      <c r="F50" s="234">
        <v>742.08399999999995</v>
      </c>
      <c r="G50" s="293">
        <v>1104.242</v>
      </c>
      <c r="H50" s="293">
        <v>719.30062899999996</v>
      </c>
      <c r="I50" s="293">
        <v>580.74699999999996</v>
      </c>
      <c r="J50" s="293">
        <v>812.47799999999995</v>
      </c>
      <c r="K50" s="293">
        <v>1171.0940000000001</v>
      </c>
      <c r="L50" s="293">
        <v>955.14800000000002</v>
      </c>
      <c r="M50" s="293">
        <v>1963.875</v>
      </c>
      <c r="N50" s="293">
        <v>1012.11</v>
      </c>
    </row>
    <row r="51" spans="1:14" ht="0.15" customHeight="1" x14ac:dyDescent="0.2">
      <c r="A51" s="639" t="s">
        <v>87</v>
      </c>
      <c r="B51" s="639"/>
      <c r="C51" s="406" t="s">
        <v>110</v>
      </c>
      <c r="D51" s="407">
        <v>1143</v>
      </c>
      <c r="E51" s="407">
        <v>1999</v>
      </c>
      <c r="F51" s="407">
        <v>1583</v>
      </c>
      <c r="G51" s="407">
        <v>632</v>
      </c>
      <c r="H51" s="407">
        <v>1124</v>
      </c>
      <c r="I51" s="407">
        <v>1415</v>
      </c>
      <c r="J51" s="407">
        <v>1673</v>
      </c>
      <c r="K51" s="408">
        <v>569</v>
      </c>
      <c r="L51" s="408">
        <v>-4468</v>
      </c>
      <c r="M51" s="408">
        <v>3538</v>
      </c>
      <c r="N51" s="408">
        <v>1201</v>
      </c>
    </row>
    <row r="52" spans="1:14" s="37" customFormat="1" ht="0.15" customHeight="1" x14ac:dyDescent="0.2">
      <c r="A52" s="640" t="s">
        <v>182</v>
      </c>
      <c r="B52" s="640"/>
      <c r="C52" s="401" t="s">
        <v>116</v>
      </c>
      <c r="D52" s="409">
        <v>-34</v>
      </c>
      <c r="E52" s="409">
        <v>-624</v>
      </c>
      <c r="F52" s="409">
        <v>-1599</v>
      </c>
      <c r="G52" s="409">
        <v>-1179</v>
      </c>
      <c r="H52" s="409">
        <v>-522</v>
      </c>
      <c r="I52" s="409">
        <v>-624</v>
      </c>
      <c r="J52" s="409">
        <v>-836</v>
      </c>
      <c r="K52" s="410">
        <v>-1900</v>
      </c>
      <c r="L52" s="410">
        <v>-442</v>
      </c>
      <c r="M52" s="410">
        <v>-897</v>
      </c>
      <c r="N52" s="410">
        <v>-155</v>
      </c>
    </row>
    <row r="53" spans="1:14" s="37" customFormat="1" ht="0.15" customHeight="1" x14ac:dyDescent="0.2">
      <c r="A53" s="641" t="s">
        <v>183</v>
      </c>
      <c r="B53" s="641"/>
      <c r="C53" s="411" t="s">
        <v>148</v>
      </c>
      <c r="D53" s="412">
        <v>-483</v>
      </c>
      <c r="E53" s="412">
        <v>-486</v>
      </c>
      <c r="F53" s="412">
        <v>-703</v>
      </c>
      <c r="G53" s="412">
        <v>-808</v>
      </c>
      <c r="H53" s="412">
        <v>-609</v>
      </c>
      <c r="I53" s="412">
        <v>-639</v>
      </c>
      <c r="J53" s="412">
        <v>-619</v>
      </c>
      <c r="K53" s="413">
        <v>-199</v>
      </c>
      <c r="L53" s="413">
        <v>5655</v>
      </c>
      <c r="M53" s="413">
        <v>-1111</v>
      </c>
      <c r="N53" s="413">
        <v>-588</v>
      </c>
    </row>
    <row r="54" spans="1:14" s="37" customFormat="1" ht="0.15" customHeight="1" x14ac:dyDescent="0.2">
      <c r="A54" s="642" t="s">
        <v>200</v>
      </c>
      <c r="B54" s="642"/>
      <c r="C54" s="414" t="s">
        <v>85</v>
      </c>
      <c r="D54" s="415">
        <v>7312</v>
      </c>
      <c r="E54" s="415">
        <v>7113</v>
      </c>
      <c r="F54" s="415">
        <v>7189</v>
      </c>
      <c r="G54" s="415">
        <v>6379</v>
      </c>
      <c r="H54" s="415">
        <v>5351</v>
      </c>
      <c r="I54" s="415">
        <v>7489</v>
      </c>
      <c r="J54" s="415">
        <v>9550</v>
      </c>
      <c r="K54" s="416">
        <v>7634</v>
      </c>
      <c r="L54" s="416">
        <v>5456</v>
      </c>
      <c r="M54" s="416">
        <v>7903</v>
      </c>
      <c r="N54" s="416">
        <v>7303</v>
      </c>
    </row>
    <row r="55" spans="1:14" s="37" customFormat="1" ht="0.15" customHeight="1" x14ac:dyDescent="0.2">
      <c r="A55" s="634" t="s">
        <v>201</v>
      </c>
      <c r="B55" s="634"/>
      <c r="C55" s="417" t="s">
        <v>86</v>
      </c>
      <c r="D55" s="418">
        <v>7944</v>
      </c>
      <c r="E55" s="418">
        <v>8000</v>
      </c>
      <c r="F55" s="418">
        <v>6466</v>
      </c>
      <c r="G55" s="418">
        <v>5022</v>
      </c>
      <c r="H55" s="418">
        <v>5343</v>
      </c>
      <c r="I55" s="418">
        <v>7645</v>
      </c>
      <c r="J55" s="418">
        <v>9775</v>
      </c>
      <c r="K55" s="419">
        <v>6099</v>
      </c>
      <c r="L55" s="419">
        <v>6195</v>
      </c>
      <c r="M55" s="419">
        <v>9576</v>
      </c>
      <c r="N55" s="419">
        <v>7775</v>
      </c>
    </row>
    <row r="56" spans="1:14" ht="0.15" customHeight="1" x14ac:dyDescent="0.2">
      <c r="D56" s="295"/>
      <c r="E56" s="295"/>
      <c r="F56" s="295"/>
      <c r="G56" s="295"/>
      <c r="H56" s="295"/>
      <c r="I56" s="295"/>
      <c r="J56" s="295"/>
    </row>
    <row r="57" spans="1:14" ht="0.15" customHeight="1" x14ac:dyDescent="0.2">
      <c r="B57" s="19" t="s">
        <v>315</v>
      </c>
      <c r="C57" s="235"/>
      <c r="D57" s="624" t="s">
        <v>574</v>
      </c>
      <c r="E57" s="624" t="s">
        <v>575</v>
      </c>
      <c r="F57" s="624" t="s">
        <v>576</v>
      </c>
      <c r="G57" s="624" t="s">
        <v>577</v>
      </c>
      <c r="H57" s="624" t="s">
        <v>578</v>
      </c>
      <c r="I57" s="624" t="s">
        <v>579</v>
      </c>
      <c r="J57" s="624" t="s">
        <v>580</v>
      </c>
      <c r="K57" s="624" t="s">
        <v>581</v>
      </c>
      <c r="L57" s="624" t="s">
        <v>582</v>
      </c>
      <c r="M57" s="623" t="s">
        <v>583</v>
      </c>
      <c r="N57" s="138" t="s">
        <v>563</v>
      </c>
    </row>
    <row r="58" spans="1:14" ht="0.15" customHeight="1" x14ac:dyDescent="0.2">
      <c r="B58" s="19" t="s">
        <v>319</v>
      </c>
      <c r="C58" s="235"/>
      <c r="D58" s="125"/>
      <c r="E58" s="125"/>
      <c r="F58" s="125"/>
      <c r="G58" s="125"/>
      <c r="H58" s="125"/>
    </row>
    <row r="59" spans="1:14" ht="0.15" customHeight="1" x14ac:dyDescent="0.2">
      <c r="B59" s="224" t="s">
        <v>169</v>
      </c>
      <c r="C59" s="37"/>
      <c r="D59" s="293">
        <f t="shared" ref="D59:M59" si="20">D69-D43</f>
        <v>13962.737999999999</v>
      </c>
      <c r="E59" s="293">
        <f t="shared" si="20"/>
        <v>13930.508999999998</v>
      </c>
      <c r="F59" s="293">
        <f t="shared" si="20"/>
        <v>14858.957205999999</v>
      </c>
      <c r="G59" s="293">
        <f t="shared" si="20"/>
        <v>17265.719841999999</v>
      </c>
      <c r="H59" s="293">
        <f t="shared" si="20"/>
        <v>14592.259744999999</v>
      </c>
      <c r="I59" s="293">
        <f t="shared" si="20"/>
        <v>16349.763999999999</v>
      </c>
      <c r="J59" s="293">
        <f t="shared" si="20"/>
        <v>15121.992</v>
      </c>
      <c r="K59" s="293">
        <f t="shared" si="20"/>
        <v>15307.083000000001</v>
      </c>
      <c r="L59" s="293">
        <f t="shared" si="20"/>
        <v>15248.737999999999</v>
      </c>
      <c r="M59" s="293">
        <f t="shared" si="20"/>
        <v>15204.748000000001</v>
      </c>
      <c r="N59" s="293">
        <f t="shared" ref="N59:N66" si="21">N69-N43</f>
        <v>11646.755999999999</v>
      </c>
    </row>
    <row r="60" spans="1:14" ht="0.15" customHeight="1" x14ac:dyDescent="0.2">
      <c r="B60" s="224" t="s">
        <v>170</v>
      </c>
      <c r="C60" s="37"/>
      <c r="D60" s="293">
        <f t="shared" ref="D60:M60" si="22">D70-D44</f>
        <v>10408.873</v>
      </c>
      <c r="E60" s="293">
        <f t="shared" si="22"/>
        <v>10860.612999999999</v>
      </c>
      <c r="F60" s="293">
        <f t="shared" si="22"/>
        <v>11447.458429</v>
      </c>
      <c r="G60" s="293">
        <f t="shared" si="22"/>
        <v>14064.704715</v>
      </c>
      <c r="H60" s="293">
        <f t="shared" si="22"/>
        <v>11186.850834999999</v>
      </c>
      <c r="I60" s="293">
        <f t="shared" si="22"/>
        <v>11883.899000000001</v>
      </c>
      <c r="J60" s="293">
        <f t="shared" si="22"/>
        <v>18233.778999999999</v>
      </c>
      <c r="K60" s="293">
        <f t="shared" si="22"/>
        <v>11274.985000000001</v>
      </c>
      <c r="L60" s="293">
        <f t="shared" si="22"/>
        <v>9979.6570000000011</v>
      </c>
      <c r="M60" s="293">
        <f t="shared" si="22"/>
        <v>10191.16</v>
      </c>
      <c r="N60" s="293" t="e">
        <f t="shared" si="21"/>
        <v>#VALUE!</v>
      </c>
    </row>
    <row r="61" spans="1:14" ht="0.15" customHeight="1" x14ac:dyDescent="0.2">
      <c r="B61" s="224" t="s">
        <v>171</v>
      </c>
      <c r="C61" s="37"/>
      <c r="D61" s="293">
        <f t="shared" ref="D61:M61" si="23">D71-D45</f>
        <v>3553.8650000000002</v>
      </c>
      <c r="E61" s="293">
        <f t="shared" si="23"/>
        <v>3069.8960000000002</v>
      </c>
      <c r="F61" s="293">
        <f t="shared" si="23"/>
        <v>3411.4997770000004</v>
      </c>
      <c r="G61" s="293">
        <f t="shared" si="23"/>
        <v>3201.0161270000003</v>
      </c>
      <c r="H61" s="293">
        <f t="shared" si="23"/>
        <v>3405.4089100000001</v>
      </c>
      <c r="I61" s="293">
        <f t="shared" si="23"/>
        <v>4465.8649999999998</v>
      </c>
      <c r="J61" s="293">
        <f t="shared" si="23"/>
        <v>-3111.7869999999998</v>
      </c>
      <c r="K61" s="293">
        <f t="shared" si="23"/>
        <v>4032.097999999999</v>
      </c>
      <c r="L61" s="293">
        <f t="shared" si="23"/>
        <v>5269.0810000000001</v>
      </c>
      <c r="M61" s="293">
        <f t="shared" si="23"/>
        <v>5013.5880000000006</v>
      </c>
      <c r="N61" s="293" t="e">
        <f t="shared" si="21"/>
        <v>#VALUE!</v>
      </c>
    </row>
    <row r="62" spans="1:14" ht="0.15" customHeight="1" x14ac:dyDescent="0.2">
      <c r="B62" s="224" t="s">
        <v>172</v>
      </c>
      <c r="C62" s="37"/>
      <c r="D62" s="293">
        <f t="shared" ref="D62:M62" si="24">D72-D46</f>
        <v>1923.9279999999999</v>
      </c>
      <c r="E62" s="293">
        <f t="shared" si="24"/>
        <v>1748.5969999999998</v>
      </c>
      <c r="F62" s="293">
        <f t="shared" si="24"/>
        <v>1830.9401100000002</v>
      </c>
      <c r="G62" s="293">
        <f t="shared" si="24"/>
        <v>1805.1266689999998</v>
      </c>
      <c r="H62" s="293">
        <f t="shared" si="24"/>
        <v>1848.0210390000002</v>
      </c>
      <c r="I62" s="293">
        <f t="shared" si="24"/>
        <v>2140.9789999999998</v>
      </c>
      <c r="J62" s="293">
        <f t="shared" si="24"/>
        <v>2302.2000000000003</v>
      </c>
      <c r="K62" s="293">
        <f t="shared" si="24"/>
        <v>3112.4440000000004</v>
      </c>
      <c r="L62" s="293">
        <f t="shared" si="24"/>
        <v>3606.9979999999996</v>
      </c>
      <c r="M62" s="293">
        <f t="shared" si="24"/>
        <v>3368.248</v>
      </c>
      <c r="N62" s="293" t="e">
        <f t="shared" si="21"/>
        <v>#VALUE!</v>
      </c>
    </row>
    <row r="63" spans="1:14" ht="0.15" customHeight="1" x14ac:dyDescent="0.2">
      <c r="B63" s="224" t="s">
        <v>174</v>
      </c>
      <c r="C63" s="37"/>
      <c r="D63" s="293">
        <f t="shared" ref="D63:M63" si="25">D73-D47</f>
        <v>1629.9369999999999</v>
      </c>
      <c r="E63" s="293">
        <f t="shared" si="25"/>
        <v>1321.2989999999998</v>
      </c>
      <c r="F63" s="293">
        <f t="shared" si="25"/>
        <v>1580.5596670000002</v>
      </c>
      <c r="G63" s="293">
        <f t="shared" si="25"/>
        <v>1395.8894579999999</v>
      </c>
      <c r="H63" s="293">
        <f t="shared" si="25"/>
        <v>1557.3878709999999</v>
      </c>
      <c r="I63" s="293">
        <f t="shared" si="25"/>
        <v>2324.8869999999997</v>
      </c>
      <c r="J63" s="293">
        <f t="shared" si="25"/>
        <v>-5413.9859999999999</v>
      </c>
      <c r="K63" s="293">
        <f t="shared" si="25"/>
        <v>919.654</v>
      </c>
      <c r="L63" s="293">
        <f t="shared" si="25"/>
        <v>1662.0840000000001</v>
      </c>
      <c r="M63" s="293">
        <f t="shared" si="25"/>
        <v>1645.3409999999999</v>
      </c>
      <c r="N63" s="293">
        <f t="shared" si="21"/>
        <v>1067.3610000000001</v>
      </c>
    </row>
    <row r="64" spans="1:14" ht="0.15" customHeight="1" x14ac:dyDescent="0.2">
      <c r="B64" s="227" t="s">
        <v>177</v>
      </c>
      <c r="C64" s="37"/>
      <c r="D64" s="293">
        <f t="shared" ref="D64:M64" si="26">D74-D48</f>
        <v>1651.643</v>
      </c>
      <c r="E64" s="293">
        <f t="shared" si="26"/>
        <v>1321.335</v>
      </c>
      <c r="F64" s="293">
        <f t="shared" si="26"/>
        <v>1547.9316229999999</v>
      </c>
      <c r="G64" s="293">
        <f t="shared" si="26"/>
        <v>1411.329729</v>
      </c>
      <c r="H64" s="293">
        <f t="shared" si="26"/>
        <v>1560.9964299999999</v>
      </c>
      <c r="I64" s="293">
        <f t="shared" si="26"/>
        <v>2307.73</v>
      </c>
      <c r="J64" s="293">
        <f t="shared" si="26"/>
        <v>-5403.6639999999998</v>
      </c>
      <c r="K64" s="293">
        <f t="shared" si="26"/>
        <v>831.38799999999992</v>
      </c>
      <c r="L64" s="293">
        <f t="shared" si="26"/>
        <v>1532.7019999999998</v>
      </c>
      <c r="M64" s="293">
        <f t="shared" si="26"/>
        <v>1646.5410000000002</v>
      </c>
      <c r="N64" s="293">
        <f t="shared" si="21"/>
        <v>1062.0899999999999</v>
      </c>
    </row>
    <row r="65" spans="2:14" ht="0.15" customHeight="1" x14ac:dyDescent="0.2">
      <c r="B65" s="227" t="s">
        <v>311</v>
      </c>
      <c r="C65" s="37"/>
      <c r="D65" s="293">
        <f t="shared" ref="D65:M65" si="27">D75-D49</f>
        <v>1513.2160000000001</v>
      </c>
      <c r="E65" s="293">
        <f t="shared" si="27"/>
        <v>1263.402</v>
      </c>
      <c r="F65" s="293">
        <f t="shared" si="27"/>
        <v>1283.3495830000002</v>
      </c>
      <c r="G65" s="293">
        <f t="shared" si="27"/>
        <v>1292.9991750000002</v>
      </c>
      <c r="H65" s="293">
        <f t="shared" si="27"/>
        <v>1549.2510859999998</v>
      </c>
      <c r="I65" s="293">
        <f t="shared" si="27"/>
        <v>2230.02</v>
      </c>
      <c r="J65" s="293">
        <f t="shared" si="27"/>
        <v>-6433.4530000000004</v>
      </c>
      <c r="K65" s="293">
        <f t="shared" si="27"/>
        <v>-7244.7950000000001</v>
      </c>
      <c r="L65" s="293">
        <f t="shared" si="27"/>
        <v>1218.6809999999998</v>
      </c>
      <c r="M65" s="293">
        <f t="shared" si="27"/>
        <v>3073.8470000000002</v>
      </c>
      <c r="N65" s="293" t="e">
        <f t="shared" si="21"/>
        <v>#VALUE!</v>
      </c>
    </row>
    <row r="66" spans="2:14" ht="0.15" customHeight="1" x14ac:dyDescent="0.2">
      <c r="B66" s="227" t="s">
        <v>179</v>
      </c>
      <c r="C66" s="37"/>
      <c r="D66" s="293">
        <f t="shared" ref="D66:M66" si="28">D76-D50</f>
        <v>866.62200000000007</v>
      </c>
      <c r="E66" s="293">
        <f t="shared" si="28"/>
        <v>735.64100000000008</v>
      </c>
      <c r="F66" s="293">
        <f t="shared" si="28"/>
        <v>734.58596</v>
      </c>
      <c r="G66" s="293">
        <f t="shared" si="28"/>
        <v>639.42776400000002</v>
      </c>
      <c r="H66" s="293">
        <f t="shared" si="28"/>
        <v>955.5333710000001</v>
      </c>
      <c r="I66" s="293">
        <f t="shared" si="28"/>
        <v>1283.0819999999999</v>
      </c>
      <c r="J66" s="293">
        <f t="shared" si="28"/>
        <v>-5520.1940000000004</v>
      </c>
      <c r="K66" s="293">
        <f t="shared" si="28"/>
        <v>-7265.7049999999999</v>
      </c>
      <c r="L66" s="293">
        <f t="shared" si="28"/>
        <v>1411.6599999999999</v>
      </c>
      <c r="M66" s="293">
        <f t="shared" si="28"/>
        <v>2352.0510000000004</v>
      </c>
      <c r="N66" s="293">
        <f t="shared" si="21"/>
        <v>767.89</v>
      </c>
    </row>
    <row r="67" spans="2:14" ht="0.15" customHeight="1" x14ac:dyDescent="0.2"/>
    <row r="68" spans="2:14" ht="0.15" customHeight="1" x14ac:dyDescent="0.2">
      <c r="B68" s="420" t="s">
        <v>492</v>
      </c>
      <c r="D68" s="227">
        <v>2008</v>
      </c>
      <c r="E68" s="227">
        <v>2009</v>
      </c>
      <c r="F68" s="227">
        <v>2010</v>
      </c>
      <c r="G68" s="227">
        <v>2011</v>
      </c>
      <c r="H68" s="227">
        <v>2012</v>
      </c>
      <c r="I68" s="227">
        <v>2013</v>
      </c>
      <c r="J68" s="227">
        <v>2014</v>
      </c>
      <c r="K68" s="227">
        <v>2015</v>
      </c>
      <c r="L68" s="227">
        <v>2016</v>
      </c>
      <c r="M68" s="227">
        <v>2017</v>
      </c>
      <c r="N68" s="227" t="s">
        <v>534</v>
      </c>
    </row>
    <row r="69" spans="2:14" ht="0.15" customHeight="1" x14ac:dyDescent="0.2">
      <c r="B69" s="224" t="s">
        <v>169</v>
      </c>
      <c r="D69" s="234">
        <v>24996.121999999999</v>
      </c>
      <c r="E69" s="234">
        <v>26127.026999999998</v>
      </c>
      <c r="F69" s="234">
        <v>27984.418205999998</v>
      </c>
      <c r="G69" s="234">
        <v>32604.403842</v>
      </c>
      <c r="H69" s="234">
        <v>29290.276596</v>
      </c>
      <c r="I69" s="234">
        <v>32500.616999999998</v>
      </c>
      <c r="J69" s="234">
        <v>30485.286</v>
      </c>
      <c r="K69" s="234">
        <v>29792.791000000001</v>
      </c>
      <c r="L69" s="234">
        <v>31024.694</v>
      </c>
      <c r="M69" s="234">
        <v>30393.669000000002</v>
      </c>
      <c r="N69" s="234">
        <v>23000</v>
      </c>
    </row>
    <row r="70" spans="2:14" ht="0.15" customHeight="1" x14ac:dyDescent="0.2">
      <c r="B70" s="224" t="s">
        <v>170</v>
      </c>
      <c r="D70" s="234">
        <v>18710.190999999999</v>
      </c>
      <c r="E70" s="234">
        <v>20188.623</v>
      </c>
      <c r="F70" s="234">
        <v>21517.613429000001</v>
      </c>
      <c r="G70" s="234">
        <v>25724.546715</v>
      </c>
      <c r="H70" s="234">
        <v>22904.924127999999</v>
      </c>
      <c r="I70" s="234">
        <v>24820.025000000001</v>
      </c>
      <c r="J70" s="234">
        <v>29969.440999999999</v>
      </c>
      <c r="K70" s="234">
        <v>21493.517</v>
      </c>
      <c r="L70" s="234">
        <v>21080.059000000001</v>
      </c>
      <c r="M70" s="234">
        <v>19856.994999999999</v>
      </c>
      <c r="N70" s="234" t="s">
        <v>491</v>
      </c>
    </row>
    <row r="71" spans="2:14" ht="0.15" customHeight="1" x14ac:dyDescent="0.2">
      <c r="B71" s="224" t="s">
        <v>171</v>
      </c>
      <c r="D71" s="234">
        <v>6285.93</v>
      </c>
      <c r="E71" s="234">
        <v>5938.4030000000002</v>
      </c>
      <c r="F71" s="234">
        <v>6466.8047770000003</v>
      </c>
      <c r="G71" s="234">
        <v>6879.8571270000002</v>
      </c>
      <c r="H71" s="234">
        <v>6385.352468</v>
      </c>
      <c r="I71" s="234">
        <v>7680.5910000000003</v>
      </c>
      <c r="J71" s="234">
        <v>515.84400000000005</v>
      </c>
      <c r="K71" s="234">
        <v>8299.2729999999992</v>
      </c>
      <c r="L71" s="234">
        <v>9944.6350000000002</v>
      </c>
      <c r="M71" s="234">
        <v>10536.674000000001</v>
      </c>
      <c r="N71" s="234" t="s">
        <v>491</v>
      </c>
    </row>
    <row r="72" spans="2:14" ht="0.15" customHeight="1" x14ac:dyDescent="0.2">
      <c r="B72" s="224" t="s">
        <v>172</v>
      </c>
      <c r="D72" s="234">
        <v>3714.79</v>
      </c>
      <c r="E72" s="234">
        <v>3448.6039999999998</v>
      </c>
      <c r="F72" s="234">
        <v>3508.9051100000001</v>
      </c>
      <c r="G72" s="234">
        <v>3469.0176689999998</v>
      </c>
      <c r="H72" s="234">
        <v>3660.4952830000002</v>
      </c>
      <c r="I72" s="234">
        <v>4345.518</v>
      </c>
      <c r="J72" s="234">
        <v>4639.6350000000002</v>
      </c>
      <c r="K72" s="234">
        <v>5644.8410000000003</v>
      </c>
      <c r="L72" s="234">
        <v>6592.6549999999997</v>
      </c>
      <c r="M72" s="234">
        <v>6174.277</v>
      </c>
      <c r="N72" s="234" t="s">
        <v>491</v>
      </c>
    </row>
    <row r="73" spans="2:14" ht="0.15" customHeight="1" x14ac:dyDescent="0.2">
      <c r="B73" s="224" t="s">
        <v>174</v>
      </c>
      <c r="D73" s="234">
        <v>2571.14</v>
      </c>
      <c r="E73" s="234">
        <v>2489.7979999999998</v>
      </c>
      <c r="F73" s="234">
        <v>2957.8996670000001</v>
      </c>
      <c r="G73" s="234">
        <v>3410.8394579999999</v>
      </c>
      <c r="H73" s="234">
        <v>2724.8571849999998</v>
      </c>
      <c r="I73" s="234">
        <v>3335.0729999999999</v>
      </c>
      <c r="J73" s="234">
        <v>-4123.7910000000002</v>
      </c>
      <c r="K73" s="234">
        <v>2654.431</v>
      </c>
      <c r="L73" s="234">
        <v>3351.98</v>
      </c>
      <c r="M73" s="234">
        <v>4362.3969999999999</v>
      </c>
      <c r="N73" s="234">
        <v>2300</v>
      </c>
    </row>
    <row r="74" spans="2:14" ht="0.15" customHeight="1" x14ac:dyDescent="0.2">
      <c r="B74" s="227" t="s">
        <v>177</v>
      </c>
      <c r="D74" s="234">
        <v>2630.4760000000001</v>
      </c>
      <c r="E74" s="234">
        <v>2524.2660000000001</v>
      </c>
      <c r="F74" s="234">
        <v>2930.929623</v>
      </c>
      <c r="G74" s="234">
        <v>3450.9507290000001</v>
      </c>
      <c r="H74" s="234">
        <v>2736.82978</v>
      </c>
      <c r="I74" s="234">
        <v>3350.1179999999999</v>
      </c>
      <c r="J74" s="234">
        <v>-4081.9859999999999</v>
      </c>
      <c r="K74" s="234">
        <v>2569.66</v>
      </c>
      <c r="L74" s="234">
        <v>3177.4279999999999</v>
      </c>
      <c r="M74" s="234">
        <v>4341.5990000000002</v>
      </c>
      <c r="N74" s="234">
        <v>2300</v>
      </c>
    </row>
    <row r="75" spans="2:14" ht="0.15" customHeight="1" x14ac:dyDescent="0.2">
      <c r="B75" s="227" t="s">
        <v>311</v>
      </c>
      <c r="D75" s="234">
        <v>2449.1390000000001</v>
      </c>
      <c r="E75" s="234">
        <v>1729.787</v>
      </c>
      <c r="F75" s="234">
        <v>2577.5975830000002</v>
      </c>
      <c r="G75" s="234">
        <v>3186.3331750000002</v>
      </c>
      <c r="H75" s="234">
        <v>2746.7709949999999</v>
      </c>
      <c r="I75" s="234">
        <v>3258.6</v>
      </c>
      <c r="J75" s="234">
        <v>-5115.2430000000004</v>
      </c>
      <c r="K75" s="234">
        <v>-5395.3760000000002</v>
      </c>
      <c r="L75" s="234">
        <v>2691.2649999999999</v>
      </c>
      <c r="M75" s="234">
        <v>5717.8050000000003</v>
      </c>
      <c r="N75" s="234" t="s">
        <v>491</v>
      </c>
    </row>
    <row r="76" spans="2:14" ht="0.15" customHeight="1" x14ac:dyDescent="0.2">
      <c r="B76" s="227" t="s">
        <v>179</v>
      </c>
      <c r="D76" s="234">
        <v>1392.6020000000001</v>
      </c>
      <c r="E76" s="234">
        <v>997.38900000000001</v>
      </c>
      <c r="F76" s="234">
        <v>1476.6699599999999</v>
      </c>
      <c r="G76" s="234">
        <v>1743.669764</v>
      </c>
      <c r="H76" s="234">
        <v>1674.8340000000001</v>
      </c>
      <c r="I76" s="234">
        <v>1863.829</v>
      </c>
      <c r="J76" s="234">
        <v>-4707.7160000000003</v>
      </c>
      <c r="K76" s="234">
        <v>-6094.6109999999999</v>
      </c>
      <c r="L76" s="234">
        <v>2366.808</v>
      </c>
      <c r="M76" s="234">
        <v>4315.9260000000004</v>
      </c>
      <c r="N76" s="234">
        <v>1780</v>
      </c>
    </row>
    <row r="77" spans="2:14" ht="0.15" customHeight="1" x14ac:dyDescent="0.2">
      <c r="B77" s="227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</row>
    <row r="78" spans="2:14" ht="0.15" customHeight="1" x14ac:dyDescent="0.2"/>
  </sheetData>
  <mergeCells count="16">
    <mergeCell ref="L3:N3"/>
    <mergeCell ref="A35:B35"/>
    <mergeCell ref="A51:B51"/>
    <mergeCell ref="A52:B52"/>
    <mergeCell ref="A53:B53"/>
    <mergeCell ref="A54:B54"/>
    <mergeCell ref="A14:B14"/>
    <mergeCell ref="A15:B15"/>
    <mergeCell ref="A16:B16"/>
    <mergeCell ref="A17:B17"/>
    <mergeCell ref="A55:B55"/>
    <mergeCell ref="A36:B36"/>
    <mergeCell ref="A18:B18"/>
    <mergeCell ref="A32:B32"/>
    <mergeCell ref="A33:B33"/>
    <mergeCell ref="A34:B34"/>
  </mergeCells>
  <phoneticPr fontId="2"/>
  <pageMargins left="0.31496062992125984" right="0.11811023622047245" top="0.98425196850393704" bottom="0.51181102362204722" header="0.51181102362204722" footer="0.51181102362204722"/>
  <pageSetup paperSize="9" scale="8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52"/>
  <sheetViews>
    <sheetView showGridLines="0" topLeftCell="A4" zoomScaleNormal="100" zoomScaleSheetLayoutView="100" workbookViewId="0">
      <selection activeCell="N15" sqref="N15"/>
    </sheetView>
  </sheetViews>
  <sheetFormatPr defaultColWidth="9" defaultRowHeight="13.2" x14ac:dyDescent="0.2"/>
  <cols>
    <col min="1" max="1" width="1" style="33" customWidth="1"/>
    <col min="2" max="2" width="22.21875" style="33" customWidth="1"/>
    <col min="3" max="3" width="29.44140625" style="33" customWidth="1"/>
    <col min="4" max="11" width="10.6640625" style="33" customWidth="1"/>
    <col min="12" max="13" width="9.44140625" style="33" customWidth="1"/>
    <col min="14" max="16384" width="9" style="33"/>
  </cols>
  <sheetData>
    <row r="1" spans="1:14" ht="13.5" customHeight="1" x14ac:dyDescent="0.2"/>
    <row r="2" spans="1:14" ht="22.5" customHeight="1" x14ac:dyDescent="0.2">
      <c r="A2" s="153"/>
      <c r="B2" s="34" t="s">
        <v>282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2">
      <c r="A3" s="44"/>
      <c r="B3" s="14" t="s">
        <v>300</v>
      </c>
      <c r="C3" s="41"/>
      <c r="D3" s="14"/>
      <c r="E3" s="41"/>
      <c r="F3" s="41"/>
      <c r="G3" s="41"/>
      <c r="H3" s="41"/>
      <c r="I3" s="41"/>
      <c r="J3" s="41"/>
      <c r="K3" s="41"/>
      <c r="L3" s="16"/>
      <c r="M3" s="16"/>
      <c r="N3" s="16"/>
    </row>
    <row r="4" spans="1:14" s="37" customFormat="1" ht="9.6" x14ac:dyDescent="0.2">
      <c r="A4" s="36"/>
      <c r="B4" s="36"/>
      <c r="C4" s="36"/>
      <c r="D4" s="36"/>
      <c r="E4" s="36"/>
      <c r="F4" s="36"/>
      <c r="G4" s="36"/>
      <c r="H4" s="36"/>
      <c r="I4" s="67"/>
      <c r="J4" s="67"/>
      <c r="K4" s="67"/>
      <c r="L4" s="67"/>
      <c r="M4" s="67"/>
      <c r="N4" s="67" t="s">
        <v>62</v>
      </c>
    </row>
    <row r="5" spans="1:14" s="37" customFormat="1" ht="18" customHeight="1" x14ac:dyDescent="0.2">
      <c r="A5" s="46"/>
      <c r="B5" s="46"/>
      <c r="C5" s="46"/>
      <c r="D5" s="138">
        <f>連PL!D5</f>
        <v>2009</v>
      </c>
      <c r="E5" s="138">
        <f>連PL!E5</f>
        <v>2010</v>
      </c>
      <c r="F5" s="138">
        <f>連PL!F5</f>
        <v>2011</v>
      </c>
      <c r="G5" s="138">
        <f>連PL!G5</f>
        <v>2012</v>
      </c>
      <c r="H5" s="138">
        <f>連PL!H5</f>
        <v>2013</v>
      </c>
      <c r="I5" s="138">
        <f>連PL!I5</f>
        <v>2014</v>
      </c>
      <c r="J5" s="138">
        <f>連PL!J5</f>
        <v>2015</v>
      </c>
      <c r="K5" s="138">
        <f>連PL!K5</f>
        <v>2016</v>
      </c>
      <c r="L5" s="138">
        <f>連PL!L5</f>
        <v>2017</v>
      </c>
      <c r="M5" s="138">
        <f>連PL!M5</f>
        <v>2018</v>
      </c>
      <c r="N5" s="627" t="str">
        <f>連PL!N5</f>
        <v>2019
(予)</v>
      </c>
    </row>
    <row r="6" spans="1:14" s="37" customFormat="1" ht="15" customHeight="1" x14ac:dyDescent="0.2">
      <c r="A6" s="202" t="s">
        <v>248</v>
      </c>
      <c r="B6" s="202"/>
      <c r="C6" s="203" t="s">
        <v>270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5"/>
    </row>
    <row r="7" spans="1:14" s="37" customFormat="1" ht="22.5" customHeight="1" x14ac:dyDescent="0.2">
      <c r="A7" s="46" t="s">
        <v>169</v>
      </c>
      <c r="B7" s="46"/>
      <c r="C7" s="49" t="s">
        <v>141</v>
      </c>
      <c r="D7" s="70">
        <f>連PL!D6</f>
        <v>24996</v>
      </c>
      <c r="E7" s="70">
        <f>連PL!E6</f>
        <v>26127</v>
      </c>
      <c r="F7" s="70">
        <f>連PL!F6</f>
        <v>27984</v>
      </c>
      <c r="G7" s="70">
        <f>連PL!G6</f>
        <v>32604</v>
      </c>
      <c r="H7" s="70">
        <f>連PL!H6</f>
        <v>29290</v>
      </c>
      <c r="I7" s="70">
        <f>連PL!I6</f>
        <v>32500</v>
      </c>
      <c r="J7" s="70">
        <f>連PL!J6</f>
        <v>30485</v>
      </c>
      <c r="K7" s="70">
        <f>連PL!K6</f>
        <v>29792</v>
      </c>
      <c r="L7" s="70">
        <f>連PL!L6</f>
        <v>31024</v>
      </c>
      <c r="M7" s="70">
        <f>連PL!M6</f>
        <v>30393</v>
      </c>
      <c r="N7" s="71">
        <f>連PL!N6</f>
        <v>23000</v>
      </c>
    </row>
    <row r="8" spans="1:14" s="427" customFormat="1" ht="22.5" hidden="1" customHeight="1" x14ac:dyDescent="0.2">
      <c r="A8" s="423"/>
      <c r="B8" s="423"/>
      <c r="C8" s="424"/>
      <c r="D8" s="425">
        <f>個PL!D6</f>
        <v>22744</v>
      </c>
      <c r="E8" s="425">
        <f>個PL!E6</f>
        <v>22400</v>
      </c>
      <c r="F8" s="425">
        <f>個PL!F6</f>
        <v>22826</v>
      </c>
      <c r="G8" s="425">
        <f>個PL!G6</f>
        <v>24167</v>
      </c>
      <c r="H8" s="425">
        <f>個PL!H6</f>
        <v>25084</v>
      </c>
      <c r="I8" s="425">
        <f>個PL!I6</f>
        <v>26865</v>
      </c>
      <c r="J8" s="425">
        <f>個PL!J6</f>
        <v>31337</v>
      </c>
      <c r="K8" s="425">
        <f>個PL!K6</f>
        <v>27851</v>
      </c>
      <c r="L8" s="425">
        <f>個PL!L6</f>
        <v>30077</v>
      </c>
      <c r="M8" s="425">
        <f>個PL!M6</f>
        <v>27755</v>
      </c>
      <c r="N8" s="426">
        <f>個PL!N6</f>
        <v>26700</v>
      </c>
    </row>
    <row r="9" spans="1:14" s="37" customFormat="1" ht="22.5" customHeight="1" x14ac:dyDescent="0.2">
      <c r="A9" s="47" t="s">
        <v>171</v>
      </c>
      <c r="B9" s="47"/>
      <c r="C9" s="48" t="s">
        <v>225</v>
      </c>
      <c r="D9" s="605">
        <f>連PL!D8</f>
        <v>6285</v>
      </c>
      <c r="E9" s="605">
        <f>連PL!E8</f>
        <v>5938</v>
      </c>
      <c r="F9" s="605">
        <f>連PL!F8</f>
        <v>6466</v>
      </c>
      <c r="G9" s="605">
        <f>連PL!G8</f>
        <v>6879</v>
      </c>
      <c r="H9" s="605">
        <f>連PL!H8</f>
        <v>6385</v>
      </c>
      <c r="I9" s="605">
        <f>連PL!I8</f>
        <v>7680</v>
      </c>
      <c r="J9" s="605">
        <f>連PL!J8</f>
        <v>515</v>
      </c>
      <c r="K9" s="605">
        <f>連PL!K8</f>
        <v>8299</v>
      </c>
      <c r="L9" s="605">
        <f>連PL!L8</f>
        <v>9944</v>
      </c>
      <c r="M9" s="605">
        <f>連PL!M8</f>
        <v>10536</v>
      </c>
      <c r="N9" s="377" t="str">
        <f>連PL!N8</f>
        <v>-</v>
      </c>
    </row>
    <row r="10" spans="1:14" s="427" customFormat="1" ht="22.5" hidden="1" customHeight="1" x14ac:dyDescent="0.2">
      <c r="A10" s="423"/>
      <c r="B10" s="423"/>
      <c r="C10" s="424"/>
      <c r="D10" s="606">
        <f>個PL!D8</f>
        <v>6173</v>
      </c>
      <c r="E10" s="606">
        <f>個PL!E8</f>
        <v>5869</v>
      </c>
      <c r="F10" s="606">
        <f>個PL!F8</f>
        <v>5675</v>
      </c>
      <c r="G10" s="606">
        <f>個PL!G8</f>
        <v>5922</v>
      </c>
      <c r="H10" s="606">
        <f>個PL!H8</f>
        <v>5424</v>
      </c>
      <c r="I10" s="606">
        <f>個PL!I8</f>
        <v>6083</v>
      </c>
      <c r="J10" s="606">
        <f>個PL!J8</f>
        <v>6425</v>
      </c>
      <c r="K10" s="606">
        <f>個PL!K8</f>
        <v>5927</v>
      </c>
      <c r="L10" s="606">
        <f>個PL!L8</f>
        <v>6658</v>
      </c>
      <c r="M10" s="606">
        <f>個PL!M8</f>
        <v>-856</v>
      </c>
      <c r="N10" s="428" t="str">
        <f>個PL!N8</f>
        <v>-</v>
      </c>
    </row>
    <row r="11" spans="1:14" s="37" customFormat="1" ht="22.5" customHeight="1" x14ac:dyDescent="0.2">
      <c r="A11" s="47" t="s">
        <v>174</v>
      </c>
      <c r="B11" s="47"/>
      <c r="C11" s="48" t="s">
        <v>144</v>
      </c>
      <c r="D11" s="68">
        <f>連PL!D10</f>
        <v>2571</v>
      </c>
      <c r="E11" s="68">
        <f>連PL!E10</f>
        <v>2489</v>
      </c>
      <c r="F11" s="68">
        <f>連PL!F10</f>
        <v>2957</v>
      </c>
      <c r="G11" s="68">
        <f>連PL!G10</f>
        <v>3410</v>
      </c>
      <c r="H11" s="68">
        <f>連PL!H10</f>
        <v>2724</v>
      </c>
      <c r="I11" s="68">
        <f>連PL!I10</f>
        <v>3335</v>
      </c>
      <c r="J11" s="68">
        <f>連PL!J10</f>
        <v>-4123</v>
      </c>
      <c r="K11" s="68">
        <f>連PL!K10</f>
        <v>2654</v>
      </c>
      <c r="L11" s="68">
        <f>連PL!L10</f>
        <v>3351</v>
      </c>
      <c r="M11" s="68">
        <f>連PL!M10</f>
        <v>4362</v>
      </c>
      <c r="N11" s="69">
        <f>連PL!N10</f>
        <v>2300</v>
      </c>
    </row>
    <row r="12" spans="1:14" s="427" customFormat="1" ht="22.5" hidden="1" customHeight="1" x14ac:dyDescent="0.2">
      <c r="A12" s="423"/>
      <c r="B12" s="423"/>
      <c r="C12" s="424"/>
      <c r="D12" s="425">
        <f>個PL!D10</f>
        <v>2333</v>
      </c>
      <c r="E12" s="425">
        <f>個PL!E10</f>
        <v>2595</v>
      </c>
      <c r="F12" s="425">
        <f>個PL!F10</f>
        <v>2396</v>
      </c>
      <c r="G12" s="425">
        <f>個PL!G10</f>
        <v>2464</v>
      </c>
      <c r="H12" s="425">
        <f>個PL!H10</f>
        <v>2224</v>
      </c>
      <c r="I12" s="425">
        <f>個PL!I10</f>
        <v>2855</v>
      </c>
      <c r="J12" s="425">
        <f>個PL!J10</f>
        <v>3227</v>
      </c>
      <c r="K12" s="425">
        <f>個PL!K10</f>
        <v>2524</v>
      </c>
      <c r="L12" s="425">
        <f>個PL!L10</f>
        <v>3050</v>
      </c>
      <c r="M12" s="425">
        <f>個PL!M10</f>
        <v>-4543</v>
      </c>
      <c r="N12" s="426">
        <f>個PL!N10</f>
        <v>2760</v>
      </c>
    </row>
    <row r="13" spans="1:14" s="37" customFormat="1" ht="22.5" customHeight="1" x14ac:dyDescent="0.2">
      <c r="A13" s="47" t="s">
        <v>177</v>
      </c>
      <c r="B13" s="47"/>
      <c r="C13" s="48" t="s">
        <v>145</v>
      </c>
      <c r="D13" s="68">
        <f>連PL!D13</f>
        <v>2630</v>
      </c>
      <c r="E13" s="68">
        <f>連PL!E13</f>
        <v>2524</v>
      </c>
      <c r="F13" s="68">
        <f>連PL!F13</f>
        <v>2930</v>
      </c>
      <c r="G13" s="68">
        <f>連PL!G13</f>
        <v>3450</v>
      </c>
      <c r="H13" s="68">
        <f>連PL!H13</f>
        <v>2736</v>
      </c>
      <c r="I13" s="68">
        <f>連PL!I13</f>
        <v>3350</v>
      </c>
      <c r="J13" s="68">
        <f>連PL!J13</f>
        <v>-4081</v>
      </c>
      <c r="K13" s="68">
        <f>連PL!K13</f>
        <v>2569</v>
      </c>
      <c r="L13" s="68">
        <f>連PL!L13</f>
        <v>3177</v>
      </c>
      <c r="M13" s="68">
        <f>連PL!M13</f>
        <v>4341</v>
      </c>
      <c r="N13" s="69">
        <f>連PL!N13</f>
        <v>2300</v>
      </c>
    </row>
    <row r="14" spans="1:14" s="427" customFormat="1" ht="22.5" hidden="1" customHeight="1" x14ac:dyDescent="0.2">
      <c r="A14" s="423"/>
      <c r="B14" s="423"/>
      <c r="C14" s="424"/>
      <c r="D14" s="425">
        <f>個PL!D13</f>
        <v>2351</v>
      </c>
      <c r="E14" s="425">
        <f>個PL!E13</f>
        <v>2635</v>
      </c>
      <c r="F14" s="425">
        <f>個PL!F13</f>
        <v>2430</v>
      </c>
      <c r="G14" s="425">
        <f>個PL!G13</f>
        <v>2543</v>
      </c>
      <c r="H14" s="425">
        <f>個PL!H13</f>
        <v>2302</v>
      </c>
      <c r="I14" s="425">
        <f>個PL!I13</f>
        <v>2904</v>
      </c>
      <c r="J14" s="425">
        <f>個PL!J13</f>
        <v>3253</v>
      </c>
      <c r="K14" s="425">
        <f>個PL!K13</f>
        <v>2574</v>
      </c>
      <c r="L14" s="425">
        <f>個PL!L13</f>
        <v>3076</v>
      </c>
      <c r="M14" s="425">
        <f>個PL!M13</f>
        <v>-4474</v>
      </c>
      <c r="N14" s="426">
        <f>個PL!N13</f>
        <v>2820</v>
      </c>
    </row>
    <row r="15" spans="1:14" s="37" customFormat="1" ht="22.5" customHeight="1" x14ac:dyDescent="0.2">
      <c r="A15" s="442" t="s">
        <v>179</v>
      </c>
      <c r="B15" s="442"/>
      <c r="C15" s="443" t="s">
        <v>146</v>
      </c>
      <c r="D15" s="444">
        <f>連PL!D23</f>
        <v>1392</v>
      </c>
      <c r="E15" s="444">
        <f>連PL!E23</f>
        <v>997</v>
      </c>
      <c r="F15" s="444">
        <f>連PL!F23</f>
        <v>1476</v>
      </c>
      <c r="G15" s="444">
        <f>連PL!G23</f>
        <v>1743</v>
      </c>
      <c r="H15" s="444">
        <f>連PL!H23</f>
        <v>1674</v>
      </c>
      <c r="I15" s="444">
        <f>連PL!I23</f>
        <v>1863</v>
      </c>
      <c r="J15" s="444">
        <f>連PL!J23</f>
        <v>-4707</v>
      </c>
      <c r="K15" s="444">
        <f>連PL!K23</f>
        <v>-6094</v>
      </c>
      <c r="L15" s="444">
        <f>連PL!L23</f>
        <v>2366</v>
      </c>
      <c r="M15" s="444">
        <f>連PL!M23</f>
        <v>4315</v>
      </c>
      <c r="N15" s="445">
        <f>連PL!N23</f>
        <v>1780</v>
      </c>
    </row>
    <row r="16" spans="1:14" s="427" customFormat="1" ht="22.5" hidden="1" customHeight="1" x14ac:dyDescent="0.2">
      <c r="A16" s="429"/>
      <c r="B16" s="429"/>
      <c r="C16" s="430"/>
      <c r="D16" s="431">
        <f>個PL!D18</f>
        <v>1125</v>
      </c>
      <c r="E16" s="431">
        <f>個PL!E18</f>
        <v>1479</v>
      </c>
      <c r="F16" s="431">
        <f>個PL!F18</f>
        <v>1302</v>
      </c>
      <c r="G16" s="431">
        <f>個PL!G18</f>
        <v>1356</v>
      </c>
      <c r="H16" s="431">
        <f>個PL!H18</f>
        <v>882</v>
      </c>
      <c r="I16" s="431">
        <f>個PL!I18</f>
        <v>1480</v>
      </c>
      <c r="J16" s="431">
        <f>個PL!J18</f>
        <v>1612</v>
      </c>
      <c r="K16" s="431">
        <f>個PL!K18</f>
        <v>1586</v>
      </c>
      <c r="L16" s="431">
        <f>個PL!L18</f>
        <v>1776</v>
      </c>
      <c r="M16" s="432">
        <f>個PL!M18</f>
        <v>-4909</v>
      </c>
      <c r="N16" s="432">
        <f>個PL!N18</f>
        <v>1890</v>
      </c>
    </row>
    <row r="17" spans="1:14" s="37" customFormat="1" ht="22.5" customHeight="1" x14ac:dyDescent="0.2">
      <c r="A17" s="46"/>
      <c r="B17" s="46"/>
      <c r="C17" s="49"/>
      <c r="D17" s="70"/>
      <c r="E17" s="70"/>
      <c r="F17" s="70"/>
      <c r="G17" s="70"/>
      <c r="H17" s="70"/>
      <c r="I17" s="70"/>
      <c r="J17" s="70"/>
      <c r="K17" s="70"/>
      <c r="L17" s="70"/>
      <c r="M17" s="71"/>
      <c r="N17" s="71"/>
    </row>
    <row r="18" spans="1:14" s="19" customFormat="1" ht="22.5" customHeight="1" x14ac:dyDescent="0.2">
      <c r="A18" s="9"/>
      <c r="B18" s="9"/>
      <c r="C18" s="21"/>
      <c r="D18" s="53"/>
      <c r="E18" s="53"/>
      <c r="F18" s="53"/>
      <c r="G18" s="53"/>
      <c r="H18" s="45"/>
      <c r="I18" s="45"/>
      <c r="J18" s="45"/>
      <c r="K18" s="45"/>
      <c r="L18" s="45"/>
      <c r="M18" s="45"/>
      <c r="N18" s="45" t="s">
        <v>63</v>
      </c>
    </row>
    <row r="19" spans="1:14" s="37" customFormat="1" ht="22.5" customHeight="1" x14ac:dyDescent="0.2">
      <c r="A19" s="202" t="s">
        <v>247</v>
      </c>
      <c r="B19" s="202"/>
      <c r="C19" s="203" t="s">
        <v>270</v>
      </c>
      <c r="D19" s="204"/>
      <c r="E19" s="204"/>
      <c r="F19" s="204"/>
      <c r="G19" s="204"/>
      <c r="H19" s="204"/>
      <c r="I19" s="204"/>
      <c r="J19" s="204"/>
      <c r="K19" s="204"/>
      <c r="L19" s="204"/>
      <c r="M19" s="205"/>
      <c r="N19" s="205"/>
    </row>
    <row r="20" spans="1:14" s="37" customFormat="1" ht="22.5" customHeight="1" x14ac:dyDescent="0.2">
      <c r="A20" s="47" t="s">
        <v>263</v>
      </c>
      <c r="B20" s="47"/>
      <c r="C20" s="48" t="s">
        <v>271</v>
      </c>
      <c r="D20" s="216">
        <f>連PL!D31/連PL!D29</f>
        <v>0.25147620898953849</v>
      </c>
      <c r="E20" s="216">
        <f>連PL!E31/連PL!E29</f>
        <v>0.22728965679868593</v>
      </c>
      <c r="F20" s="216">
        <f>連PL!F31/連PL!F29</f>
        <v>0.23108591107366616</v>
      </c>
      <c r="G20" s="216">
        <f>連PL!G31/連PL!G29</f>
        <v>0.21101005742474513</v>
      </c>
      <c r="H20" s="216">
        <f>連PL!H31/連PL!H29</f>
        <v>0.21800246396007097</v>
      </c>
      <c r="I20" s="216">
        <f>連PL!I31/連PL!I29</f>
        <v>0.23632139045237205</v>
      </c>
      <c r="J20" s="216">
        <f>連PL!J31/連PL!J29</f>
        <v>1.6921081206192391E-2</v>
      </c>
      <c r="K20" s="216">
        <f>連PL!K31/連PL!K29</f>
        <v>0.27856648274409734</v>
      </c>
      <c r="L20" s="216">
        <f>連PL!L31/連PL!L29</f>
        <v>0.32053934198351802</v>
      </c>
      <c r="M20" s="217">
        <f>連PL!M31/連PL!M29</f>
        <v>0.34667331541973428</v>
      </c>
      <c r="N20" s="378" t="s">
        <v>379</v>
      </c>
    </row>
    <row r="21" spans="1:14" s="427" customFormat="1" ht="22.5" hidden="1" customHeight="1" x14ac:dyDescent="0.2">
      <c r="A21" s="423"/>
      <c r="B21" s="423"/>
      <c r="C21" s="424"/>
      <c r="D21" s="433" t="e">
        <f>個PL!D25/個PL!D24</f>
        <v>#DIV/0!</v>
      </c>
      <c r="E21" s="433" t="e">
        <f>個PL!E25/個PL!E24</f>
        <v>#DIV/0!</v>
      </c>
      <c r="F21" s="433" t="e">
        <f>個PL!F25/個PL!F24</f>
        <v>#DIV/0!</v>
      </c>
      <c r="G21" s="433" t="e">
        <f>個PL!G25/個PL!G24</f>
        <v>#DIV/0!</v>
      </c>
      <c r="H21" s="433" t="e">
        <f>個PL!H25/個PL!H24</f>
        <v>#DIV/0!</v>
      </c>
      <c r="I21" s="433" t="e">
        <f>個PL!I25/個PL!I24</f>
        <v>#DIV/0!</v>
      </c>
      <c r="J21" s="433" t="e">
        <f>個PL!J25/個PL!J24</f>
        <v>#DIV/0!</v>
      </c>
      <c r="K21" s="433" t="e">
        <f>個PL!K25/個PL!K24</f>
        <v>#DIV/0!</v>
      </c>
      <c r="L21" s="433" t="e">
        <f>個PL!L25/個PL!L24</f>
        <v>#DIV/0!</v>
      </c>
      <c r="M21" s="434" t="e">
        <f>個PL!M25/個PL!M24</f>
        <v>#DIV/0!</v>
      </c>
      <c r="N21" s="435" t="s">
        <v>379</v>
      </c>
    </row>
    <row r="22" spans="1:14" s="37" customFormat="1" ht="22.5" customHeight="1" x14ac:dyDescent="0.2">
      <c r="A22" s="47" t="s">
        <v>264</v>
      </c>
      <c r="B22" s="82"/>
      <c r="C22" s="48" t="s">
        <v>272</v>
      </c>
      <c r="D22" s="216">
        <f>連PL!D33/連PL!D29</f>
        <v>0.1028615558845488</v>
      </c>
      <c r="E22" s="216">
        <f>連PL!E33/連PL!E29</f>
        <v>9.5295878861379829E-2</v>
      </c>
      <c r="F22" s="216">
        <f>連PL!F33/連PL!F29</f>
        <v>0.10569809403312204</v>
      </c>
      <c r="G22" s="216">
        <f>連PL!G33/連PL!G29</f>
        <v>0.10461284538520715</v>
      </c>
      <c r="H22" s="216">
        <f>連PL!H33/連PL!H29</f>
        <v>9.302941117913914E-2</v>
      </c>
      <c r="I22" s="216">
        <f>連PL!I33/連PL!I29</f>
        <v>0.10261568264996324</v>
      </c>
      <c r="J22" s="216">
        <f>連PL!J33/連PL!J29</f>
        <v>-0.13527152082483335</v>
      </c>
      <c r="K22" s="216">
        <f>連PL!K33/連PL!K29</f>
        <v>8.9096419331777268E-2</v>
      </c>
      <c r="L22" s="216">
        <f>連PL!L33/連PL!L29</f>
        <v>0.10804232267367407</v>
      </c>
      <c r="M22" s="217">
        <f>連PL!M33/連PL!M29</f>
        <v>0.14352979233931909</v>
      </c>
      <c r="N22" s="217">
        <f>連PL!N33/連PL!N29</f>
        <v>0.1</v>
      </c>
    </row>
    <row r="23" spans="1:14" s="427" customFormat="1" ht="22.5" hidden="1" customHeight="1" x14ac:dyDescent="0.2">
      <c r="A23" s="423"/>
      <c r="B23" s="423"/>
      <c r="C23" s="424"/>
      <c r="D23" s="433" t="e">
        <f>個PL!D26/個PL!D24</f>
        <v>#DIV/0!</v>
      </c>
      <c r="E23" s="433" t="e">
        <f>個PL!E26/個PL!E24</f>
        <v>#DIV/0!</v>
      </c>
      <c r="F23" s="433" t="e">
        <f>個PL!F26/個PL!F24</f>
        <v>#DIV/0!</v>
      </c>
      <c r="G23" s="433" t="e">
        <f>個PL!G26/個PL!G24</f>
        <v>#DIV/0!</v>
      </c>
      <c r="H23" s="433" t="e">
        <f>個PL!H26/個PL!H24</f>
        <v>#DIV/0!</v>
      </c>
      <c r="I23" s="433" t="e">
        <f>個PL!I26/個PL!I24</f>
        <v>#DIV/0!</v>
      </c>
      <c r="J23" s="433" t="e">
        <f>個PL!J26/個PL!J24</f>
        <v>#DIV/0!</v>
      </c>
      <c r="K23" s="433" t="e">
        <f>個PL!K26/個PL!K24</f>
        <v>#DIV/0!</v>
      </c>
      <c r="L23" s="433" t="e">
        <f>個PL!L26/個PL!L24</f>
        <v>#DIV/0!</v>
      </c>
      <c r="M23" s="434" t="e">
        <f>個PL!M26/個PL!M24</f>
        <v>#DIV/0!</v>
      </c>
      <c r="N23" s="434" t="e">
        <f>個PL!N26/個PL!N24</f>
        <v>#DIV/0!</v>
      </c>
    </row>
    <row r="24" spans="1:14" s="37" customFormat="1" ht="22.5" customHeight="1" x14ac:dyDescent="0.2">
      <c r="A24" s="47" t="s">
        <v>265</v>
      </c>
      <c r="B24" s="47"/>
      <c r="C24" s="48" t="s">
        <v>273</v>
      </c>
      <c r="D24" s="216">
        <f>連PL!D34/連PL!D29</f>
        <v>0.10523536410968071</v>
      </c>
      <c r="E24" s="216">
        <f>連PL!E34/連PL!E29</f>
        <v>9.6615125785264447E-2</v>
      </c>
      <c r="F24" s="216">
        <f>連PL!F34/連PL!F29</f>
        <v>0.1047343418549825</v>
      </c>
      <c r="G24" s="216">
        <f>連PL!G34/連PL!G29</f>
        <v>0.10584308628132591</v>
      </c>
      <c r="H24" s="216">
        <f>連PL!H34/連PL!H29</f>
        <v>9.3438167817566892E-2</v>
      </c>
      <c r="I24" s="216">
        <f>連PL!I34/連PL!I29</f>
        <v>0.10307859693863658</v>
      </c>
      <c r="J24" s="216">
        <f>連PL!J34/連PL!J29</f>
        <v>-0.1339002035276953</v>
      </c>
      <c r="K24" s="216">
        <f>連PL!K34/連PL!K29</f>
        <v>8.6251066575132207E-2</v>
      </c>
      <c r="L24" s="216">
        <f>連PL!L34/連PL!L29</f>
        <v>0.10241609474053152</v>
      </c>
      <c r="M24" s="217">
        <f>連PL!M34/連PL!M29</f>
        <v>0.14284550509515651</v>
      </c>
      <c r="N24" s="217">
        <f>連PL!N34/連PL!N29</f>
        <v>0.1</v>
      </c>
    </row>
    <row r="25" spans="1:14" s="427" customFormat="1" ht="22.5" hidden="1" customHeight="1" x14ac:dyDescent="0.2">
      <c r="A25" s="423"/>
      <c r="B25" s="423"/>
      <c r="C25" s="424"/>
      <c r="D25" s="433" t="e">
        <f>個PL!D27/個PL!D24</f>
        <v>#DIV/0!</v>
      </c>
      <c r="E25" s="433" t="e">
        <f>個PL!E27/個PL!E24</f>
        <v>#DIV/0!</v>
      </c>
      <c r="F25" s="433" t="e">
        <f>個PL!F27/個PL!F24</f>
        <v>#DIV/0!</v>
      </c>
      <c r="G25" s="433" t="e">
        <f>個PL!G27/個PL!G24</f>
        <v>#DIV/0!</v>
      </c>
      <c r="H25" s="433" t="e">
        <f>個PL!H27/個PL!H24</f>
        <v>#DIV/0!</v>
      </c>
      <c r="I25" s="433" t="e">
        <f>個PL!I27/個PL!I24</f>
        <v>#DIV/0!</v>
      </c>
      <c r="J25" s="433" t="e">
        <f>個PL!J27/個PL!J24</f>
        <v>#DIV/0!</v>
      </c>
      <c r="K25" s="433" t="e">
        <f>個PL!K27/個PL!K24</f>
        <v>#DIV/0!</v>
      </c>
      <c r="L25" s="433" t="e">
        <f>個PL!L27/個PL!L24</f>
        <v>#DIV/0!</v>
      </c>
      <c r="M25" s="434" t="e">
        <f>個PL!M27/個PL!M24</f>
        <v>#DIV/0!</v>
      </c>
      <c r="N25" s="434" t="e">
        <f>個PL!N27/個PL!N24</f>
        <v>#DIV/0!</v>
      </c>
    </row>
    <row r="26" spans="1:14" s="19" customFormat="1" ht="22.5" customHeight="1" x14ac:dyDescent="0.2">
      <c r="A26" s="446" t="s">
        <v>266</v>
      </c>
      <c r="B26" s="446"/>
      <c r="C26" s="447" t="s">
        <v>274</v>
      </c>
      <c r="D26" s="448">
        <f>連PL!D36/連PL!D29</f>
        <v>5.5712722157461071E-2</v>
      </c>
      <c r="E26" s="448">
        <f>連PL!E36/連PL!E29</f>
        <v>3.8174607466819707E-2</v>
      </c>
      <c r="F26" s="448">
        <f>連PL!F36/連PL!F29</f>
        <v>5.2767577625873051E-2</v>
      </c>
      <c r="G26" s="448">
        <f>連PL!G36/連PL!G29</f>
        <v>5.3479578171395904E-2</v>
      </c>
      <c r="H26" s="448">
        <f>連PL!H36/連PL!H29</f>
        <v>5.7180545718326273E-2</v>
      </c>
      <c r="I26" s="448">
        <f>連PL!I36/連PL!I29</f>
        <v>5.7347495895231776E-2</v>
      </c>
      <c r="J26" s="448">
        <f>連PL!J36/連PL!J29</f>
        <v>-0.15442584333963605</v>
      </c>
      <c r="K26" s="448">
        <f>連PL!K36/連PL!K29</f>
        <v>-0.20456663492856375</v>
      </c>
      <c r="L26" s="448">
        <f>連PL!L36/連PL!L29</f>
        <v>7.6287875716034459E-2</v>
      </c>
      <c r="M26" s="449">
        <f>連PL!M36/連PL!M29</f>
        <v>0.14200082260552355</v>
      </c>
      <c r="N26" s="449">
        <f>連PL!N36/連PL!N29</f>
        <v>7.7391304347826081E-2</v>
      </c>
    </row>
    <row r="27" spans="1:14" s="427" customFormat="1" ht="22.5" hidden="1" customHeight="1" x14ac:dyDescent="0.2">
      <c r="A27" s="429"/>
      <c r="B27" s="429"/>
      <c r="C27" s="430"/>
      <c r="D27" s="436" t="e">
        <f>個PL!D28/個PL!D24</f>
        <v>#DIV/0!</v>
      </c>
      <c r="E27" s="436" t="e">
        <f>個PL!E28/個PL!E24</f>
        <v>#DIV/0!</v>
      </c>
      <c r="F27" s="436" t="e">
        <f>個PL!F28/個PL!F24</f>
        <v>#DIV/0!</v>
      </c>
      <c r="G27" s="436" t="e">
        <f>個PL!G28/個PL!G24</f>
        <v>#DIV/0!</v>
      </c>
      <c r="H27" s="436" t="e">
        <f>個PL!H28/個PL!H24</f>
        <v>#DIV/0!</v>
      </c>
      <c r="I27" s="436" t="e">
        <f>個PL!I28/個PL!I24</f>
        <v>#DIV/0!</v>
      </c>
      <c r="J27" s="436" t="e">
        <f>個PL!J28/個PL!J24</f>
        <v>#DIV/0!</v>
      </c>
      <c r="K27" s="436" t="e">
        <f>個PL!K28/個PL!K24</f>
        <v>#DIV/0!</v>
      </c>
      <c r="L27" s="436" t="e">
        <f>個PL!L28/個PL!L24</f>
        <v>#DIV/0!</v>
      </c>
      <c r="M27" s="437" t="e">
        <f>個PL!M28/個PL!M24</f>
        <v>#DIV/0!</v>
      </c>
      <c r="N27" s="437" t="e">
        <f>個PL!N28/個PL!N24</f>
        <v>#DIV/0!</v>
      </c>
    </row>
    <row r="28" spans="1:14" s="19" customFormat="1" ht="10.5" customHeight="1" x14ac:dyDescent="0.2">
      <c r="B28" s="52"/>
    </row>
    <row r="29" spans="1:14" s="19" customFormat="1" ht="10.5" customHeight="1" x14ac:dyDescent="0.2">
      <c r="B29" s="83"/>
      <c r="J29" s="321"/>
      <c r="K29" s="321"/>
    </row>
    <row r="30" spans="1:14" s="19" customFormat="1" ht="13.5" customHeight="1" x14ac:dyDescent="0.2">
      <c r="J30" s="321"/>
      <c r="K30" s="321"/>
    </row>
    <row r="31" spans="1:14" s="19" customFormat="1" ht="13.5" customHeight="1" x14ac:dyDescent="0.2">
      <c r="J31" s="321"/>
      <c r="K31" s="321"/>
    </row>
    <row r="32" spans="1:14" s="19" customFormat="1" ht="13.5" customHeight="1" x14ac:dyDescent="0.2">
      <c r="J32" s="321"/>
      <c r="K32" s="321"/>
    </row>
    <row r="33" spans="4:17" s="19" customFormat="1" ht="13.5" customHeight="1" x14ac:dyDescent="0.2">
      <c r="J33" s="321"/>
      <c r="K33" s="321"/>
    </row>
    <row r="34" spans="4:17" s="19" customFormat="1" ht="13.5" customHeight="1" x14ac:dyDescent="0.2">
      <c r="J34" s="321"/>
      <c r="K34" s="321"/>
    </row>
    <row r="35" spans="4:17" s="19" customFormat="1" ht="13.5" customHeight="1" x14ac:dyDescent="0.2">
      <c r="J35" s="321"/>
      <c r="K35" s="321"/>
    </row>
    <row r="36" spans="4:17" s="19" customFormat="1" ht="13.5" customHeight="1" x14ac:dyDescent="0.2">
      <c r="J36" s="321"/>
      <c r="K36" s="321"/>
    </row>
    <row r="37" spans="4:17" s="19" customFormat="1" ht="13.5" customHeight="1" x14ac:dyDescent="0.2"/>
    <row r="38" spans="4:17" s="19" customFormat="1" ht="13.5" customHeight="1" x14ac:dyDescent="0.2"/>
    <row r="39" spans="4:17" s="19" customFormat="1" ht="13.5" customHeight="1" x14ac:dyDescent="0.2">
      <c r="Q39" s="31"/>
    </row>
    <row r="40" spans="4:17" s="19" customFormat="1" ht="9.6" x14ac:dyDescent="0.2"/>
    <row r="41" spans="4:17" s="19" customFormat="1" ht="9.6" x14ac:dyDescent="0.2"/>
    <row r="42" spans="4:17" s="19" customFormat="1" ht="9.6" x14ac:dyDescent="0.2"/>
    <row r="43" spans="4:17" s="19" customFormat="1" ht="9.6" x14ac:dyDescent="0.2"/>
    <row r="44" spans="4:17" s="37" customFormat="1" ht="9.6" x14ac:dyDescent="0.2">
      <c r="D44" s="19"/>
      <c r="E44" s="19"/>
      <c r="F44" s="19"/>
      <c r="G44" s="19"/>
      <c r="H44" s="19"/>
      <c r="I44" s="19"/>
      <c r="J44" s="19"/>
      <c r="K44" s="19"/>
    </row>
    <row r="45" spans="4:17" s="37" customFormat="1" ht="9.6" x14ac:dyDescent="0.2">
      <c r="D45" s="19"/>
      <c r="E45" s="19"/>
      <c r="F45" s="19"/>
      <c r="G45" s="19"/>
      <c r="H45" s="19"/>
      <c r="I45" s="19"/>
      <c r="J45" s="19"/>
      <c r="K45" s="19"/>
    </row>
    <row r="46" spans="4:17" s="37" customFormat="1" ht="9.6" x14ac:dyDescent="0.2">
      <c r="D46" s="19"/>
      <c r="E46" s="19"/>
      <c r="F46" s="19"/>
      <c r="G46" s="19"/>
      <c r="H46" s="19"/>
      <c r="I46" s="19"/>
      <c r="J46" s="19"/>
      <c r="K46" s="19"/>
    </row>
    <row r="47" spans="4:17" s="37" customFormat="1" ht="9.6" x14ac:dyDescent="0.2">
      <c r="D47" s="19"/>
      <c r="E47" s="19"/>
      <c r="F47" s="19"/>
      <c r="G47" s="19"/>
      <c r="H47" s="19"/>
      <c r="I47" s="19"/>
      <c r="J47" s="19"/>
      <c r="K47" s="19"/>
    </row>
    <row r="48" spans="4:17" s="39" customFormat="1" ht="10.8" x14ac:dyDescent="0.2">
      <c r="D48" s="19"/>
      <c r="E48" s="19"/>
      <c r="F48" s="19"/>
      <c r="G48" s="19"/>
      <c r="H48" s="19"/>
      <c r="I48" s="19"/>
      <c r="J48" s="19"/>
      <c r="K48" s="19"/>
    </row>
    <row r="49" spans="4:11" s="39" customFormat="1" ht="10.8" x14ac:dyDescent="0.2">
      <c r="D49" s="19"/>
      <c r="E49" s="19"/>
      <c r="F49" s="19"/>
      <c r="G49" s="19"/>
      <c r="H49" s="19"/>
      <c r="I49" s="19"/>
      <c r="J49" s="19"/>
      <c r="K49" s="19"/>
    </row>
    <row r="50" spans="4:11" s="39" customFormat="1" ht="10.8" x14ac:dyDescent="0.2"/>
    <row r="51" spans="4:11" s="39" customFormat="1" ht="10.8" x14ac:dyDescent="0.2"/>
    <row r="52" spans="4:11" s="39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表紙</vt:lpstr>
      <vt:lpstr>連BS</vt:lpstr>
      <vt:lpstr>連BS-2</vt:lpstr>
      <vt:lpstr>連PL</vt:lpstr>
      <vt:lpstr>分野別</vt:lpstr>
      <vt:lpstr>連CF</vt:lpstr>
      <vt:lpstr>連CF-2</vt:lpstr>
      <vt:lpstr>連半期</vt:lpstr>
      <vt:lpstr>収益性</vt:lpstr>
      <vt:lpstr>安全性</vt:lpstr>
      <vt:lpstr>効率・成長性</vt:lpstr>
      <vt:lpstr>投資</vt:lpstr>
      <vt:lpstr>投資-2</vt:lpstr>
      <vt:lpstr>グラフ１</vt:lpstr>
      <vt:lpstr>グラフ２</vt:lpstr>
      <vt:lpstr>グラフ3</vt:lpstr>
      <vt:lpstr>グラフ４</vt:lpstr>
      <vt:lpstr>裏表紙</vt:lpstr>
      <vt:lpstr>個PL</vt:lpstr>
      <vt:lpstr>グラフ１!Print_Area</vt:lpstr>
      <vt:lpstr>グラフ２!Print_Area</vt:lpstr>
      <vt:lpstr>グラフ3!Print_Area</vt:lpstr>
      <vt:lpstr>グラフ４!Print_Area</vt:lpstr>
      <vt:lpstr>安全性!Print_Area</vt:lpstr>
      <vt:lpstr>個PL!Print_Area</vt:lpstr>
      <vt:lpstr>効率・成長性!Print_Area</vt:lpstr>
      <vt:lpstr>収益性!Print_Area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 明彦</cp:lastModifiedBy>
  <cp:lastPrinted>2018-10-30T00:30:39Z</cp:lastPrinted>
  <dcterms:created xsi:type="dcterms:W3CDTF">2007-10-11T05:10:07Z</dcterms:created>
  <dcterms:modified xsi:type="dcterms:W3CDTF">2018-11-02T00:30:51Z</dcterms:modified>
</cp:coreProperties>
</file>